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dev\WP content\_excel uploads\"/>
    </mc:Choice>
  </mc:AlternateContent>
  <xr:revisionPtr revIDLastSave="0" documentId="13_ncr:1_{C60CB0B3-41B9-411D-9875-9D2168DB9C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S 12 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C33" i="1"/>
  <c r="C34" i="1"/>
  <c r="C35" i="1"/>
  <c r="C32" i="1"/>
  <c r="A21" i="1" l="1"/>
  <c r="B26" i="1" s="1"/>
  <c r="B31" i="1" l="1"/>
  <c r="D31" i="1" s="1"/>
  <c r="C41" i="1"/>
  <c r="C40" i="1"/>
  <c r="C42" i="1"/>
  <c r="B40" i="1"/>
  <c r="C43" i="1"/>
  <c r="C44" i="1"/>
  <c r="A32" i="1"/>
  <c r="A33" i="1" s="1"/>
  <c r="A34" i="1" s="1"/>
  <c r="A35" i="1" s="1"/>
  <c r="C60" i="1"/>
  <c r="A41" i="1"/>
  <c r="A42" i="1" s="1"/>
  <c r="A43" i="1" s="1"/>
  <c r="A44" i="1" s="1"/>
  <c r="D60" i="1"/>
  <c r="E60" i="1"/>
  <c r="F60" i="1"/>
  <c r="B60" i="1"/>
  <c r="B58" i="1" l="1"/>
  <c r="E31" i="1" l="1"/>
  <c r="E57" i="1" l="1"/>
  <c r="C57" i="1"/>
  <c r="B57" i="1"/>
  <c r="B59" i="1" s="1"/>
  <c r="D57" i="1"/>
  <c r="F57" i="1"/>
  <c r="D40" i="1"/>
  <c r="B32" i="1"/>
  <c r="D32" i="1" s="1"/>
  <c r="B50" i="1"/>
  <c r="B41" i="1" l="1"/>
  <c r="D41" i="1" s="1"/>
  <c r="B49" i="1"/>
  <c r="B51" i="1" s="1"/>
  <c r="B61" i="1" s="1"/>
  <c r="C58" i="1"/>
  <c r="C59" i="1" s="1"/>
  <c r="B63" i="1" l="1"/>
  <c r="B62" i="1"/>
  <c r="C49" i="1"/>
  <c r="B42" i="1"/>
  <c r="D42" i="1" s="1"/>
  <c r="E32" i="1"/>
  <c r="D49" i="1" l="1"/>
  <c r="B43" i="1"/>
  <c r="D43" i="1" s="1"/>
  <c r="C50" i="1"/>
  <c r="C51" i="1" s="1"/>
  <c r="C61" i="1" s="1"/>
  <c r="B33" i="1"/>
  <c r="D33" i="1" s="1"/>
  <c r="B44" i="1" l="1"/>
  <c r="D44" i="1" s="1"/>
  <c r="F49" i="1" s="1"/>
  <c r="E49" i="1"/>
  <c r="D58" i="1"/>
  <c r="D59" i="1" s="1"/>
  <c r="C63" i="1"/>
  <c r="C62" i="1"/>
  <c r="E33" i="1" l="1"/>
  <c r="D50" i="1" l="1"/>
  <c r="D51" i="1" s="1"/>
  <c r="D61" i="1" s="1"/>
  <c r="B34" i="1"/>
  <c r="D34" i="1" s="1"/>
  <c r="E58" i="1" l="1"/>
  <c r="E59" i="1" s="1"/>
  <c r="D63" i="1"/>
  <c r="D62" i="1"/>
  <c r="E34" i="1" l="1"/>
  <c r="E50" i="1" l="1"/>
  <c r="E51" i="1" s="1"/>
  <c r="E61" i="1" s="1"/>
  <c r="B35" i="1"/>
  <c r="D35" i="1" s="1"/>
  <c r="F58" i="1" l="1"/>
  <c r="F59" i="1" s="1"/>
  <c r="E63" i="1"/>
  <c r="E62" i="1"/>
  <c r="E35" i="1" l="1"/>
  <c r="F50" i="1" s="1"/>
  <c r="F51" i="1" s="1"/>
  <c r="F61" i="1" l="1"/>
  <c r="F63" i="1" l="1"/>
  <c r="F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Muc</author>
  </authors>
  <commentList>
    <comment ref="B39" authorId="0" shapeId="0" xr:uid="{A6669650-C436-404A-B8EE-CFE95531EE36}">
      <text>
        <r>
          <rPr>
            <b/>
            <sz val="9"/>
            <color indexed="81"/>
            <rFont val="Tahoma"/>
            <family val="2"/>
          </rPr>
          <t>Marek Muc:</t>
        </r>
        <r>
          <rPr>
            <sz val="9"/>
            <color indexed="81"/>
            <rFont val="Tahoma"/>
            <family val="2"/>
          </rPr>
          <t xml:space="preserve">
NBV = net book value</t>
        </r>
      </text>
    </comment>
  </commentList>
</comments>
</file>

<file path=xl/sharedStrings.xml><?xml version="1.0" encoding="utf-8"?>
<sst xmlns="http://schemas.openxmlformats.org/spreadsheetml/2006/main" count="50" uniqueCount="48">
  <si>
    <t>Effective tax rate</t>
  </si>
  <si>
    <t>Net income</t>
  </si>
  <si>
    <t>Current income tax charge</t>
  </si>
  <si>
    <t>Gross profit</t>
  </si>
  <si>
    <t>Discounting expense</t>
  </si>
  <si>
    <t>Depreciation expense</t>
  </si>
  <si>
    <t>Revenue</t>
  </si>
  <si>
    <t>Deferred tax asset</t>
  </si>
  <si>
    <t>Right-of-use asset</t>
  </si>
  <si>
    <t>This Excel file accompanies the following example available at IFRScommunity.com:</t>
  </si>
  <si>
    <t xml:space="preserve">At IFRScommunity.com, years are denoted as 20X1, 20X2, etc. However, for valid format date input in spreadsheet formulas, they are changed to 2001, 2002, etc. </t>
  </si>
  <si>
    <t>Rest assured, this example remains relevant and is not outdated, even though it begins in 2001.</t>
  </si>
  <si>
    <t>Payment</t>
  </si>
  <si>
    <t>Year</t>
  </si>
  <si>
    <t>Discount</t>
  </si>
  <si>
    <t>Depreciation</t>
  </si>
  <si>
    <t>Commencement date</t>
  </si>
  <si>
    <t>Discount rate</t>
  </si>
  <si>
    <t>Tax rate</t>
  </si>
  <si>
    <t xml:space="preserve"> </t>
  </si>
  <si>
    <t>Statement of financial position</t>
  </si>
  <si>
    <t>Income statement</t>
  </si>
  <si>
    <t>20X1</t>
  </si>
  <si>
    <t>20X2</t>
  </si>
  <si>
    <t>20X3</t>
  </si>
  <si>
    <t>20X4</t>
  </si>
  <si>
    <t>20X5</t>
  </si>
  <si>
    <t>© Marek Muc</t>
  </si>
  <si>
    <t>31 Dec 20X1</t>
  </si>
  <si>
    <t>31 Dec 20X2</t>
  </si>
  <si>
    <t>31 Dec 20X3</t>
  </si>
  <si>
    <t>31 Dec 20X4</t>
  </si>
  <si>
    <t>31 Dec 20X5</t>
  </si>
  <si>
    <t>Assumptions</t>
  </si>
  <si>
    <t>Subsequent measurement of lease liability</t>
  </si>
  <si>
    <t>Subsequent measurement of right-of-use asset</t>
  </si>
  <si>
    <t>Date</t>
  </si>
  <si>
    <t>Present value:</t>
  </si>
  <si>
    <t>Opening 
(1 Jan)</t>
  </si>
  <si>
    <t>Payment 
(1 Jan)</t>
  </si>
  <si>
    <t>Closing 
(31 Dec)</t>
  </si>
  <si>
    <t>Initial measurement of 
lease liability &amp; RoU asset</t>
  </si>
  <si>
    <t>NBV opening 
(1 Jan)</t>
  </si>
  <si>
    <t>NBV closing 
(31 Dec)</t>
  </si>
  <si>
    <t>Lease liability</t>
  </si>
  <si>
    <t>Deferred income tax (charge)/credit</t>
  </si>
  <si>
    <t>IAS 12 example: Deferred tax arising on initial recognition of leases</t>
  </si>
  <si>
    <t>Deferred tax arising on initial recognition of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</si>
</sst>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;\(#,##0\);&quot;-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FFC00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3" fillId="0" borderId="0" xfId="1" applyFill="1" applyAlignment="1">
      <alignment horizontal="left"/>
    </xf>
    <xf numFmtId="0" fontId="4" fillId="0" borderId="0" xfId="0" applyFont="1"/>
    <xf numFmtId="9" fontId="0" fillId="0" borderId="0" xfId="0" applyNumberFormat="1"/>
    <xf numFmtId="0" fontId="2" fillId="0" borderId="0" xfId="0" applyFont="1"/>
    <xf numFmtId="165" fontId="0" fillId="0" borderId="0" xfId="0" applyNumberFormat="1"/>
    <xf numFmtId="165" fontId="1" fillId="0" borderId="0" xfId="0" applyNumberFormat="1" applyFont="1"/>
    <xf numFmtId="14" fontId="1" fillId="0" borderId="0" xfId="0" applyNumberFormat="1" applyFont="1"/>
    <xf numFmtId="0" fontId="0" fillId="0" borderId="0" xfId="0" applyAlignment="1">
      <alignment wrapText="1" shrinkToFit="1"/>
    </xf>
    <xf numFmtId="0" fontId="1" fillId="0" borderId="0" xfId="0" applyFont="1" applyAlignment="1">
      <alignment wrapText="1" shrinkToFit="1"/>
    </xf>
    <xf numFmtId="0" fontId="3" fillId="0" borderId="0" xfId="1" applyFill="1"/>
    <xf numFmtId="0" fontId="3" fillId="0" borderId="0" xfId="1" applyFill="1" applyAlignment="1"/>
    <xf numFmtId="14" fontId="0" fillId="0" borderId="0" xfId="0" applyNumberFormat="1"/>
    <xf numFmtId="9" fontId="0" fillId="3" borderId="2" xfId="0" applyNumberFormat="1" applyFill="1" applyBorder="1"/>
    <xf numFmtId="9" fontId="0" fillId="0" borderId="3" xfId="0" applyNumberFormat="1" applyBorder="1"/>
    <xf numFmtId="14" fontId="2" fillId="0" borderId="0" xfId="0" applyNumberFormat="1" applyFont="1"/>
    <xf numFmtId="165" fontId="2" fillId="0" borderId="0" xfId="0" applyNumberFormat="1" applyFont="1"/>
    <xf numFmtId="0" fontId="8" fillId="2" borderId="5" xfId="0" applyFont="1" applyFill="1" applyBorder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4" xfId="0" applyNumberFormat="1" applyBorder="1"/>
    <xf numFmtId="14" fontId="7" fillId="2" borderId="1" xfId="0" applyNumberFormat="1" applyFont="1" applyFill="1" applyBorder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1" applyFill="1" applyAlignment="1">
      <alignment horizontal="center"/>
    </xf>
  </cellXfs>
  <cellStyles count="2">
    <cellStyle name="Hyperlink" xfId="1" builtinId="8"/>
    <cellStyle name="Normal" xfId="0" builtinId="0"/>
  </cellStyles>
  <dxfs count="26"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9" formatCode="yyyy/mm/dd"/>
      <fill>
        <patternFill patternType="none">
          <fgColor indexed="64"/>
          <bgColor indexed="65"/>
        </patternFill>
      </fill>
    </dxf>
    <dxf>
      <border outline="0">
        <top style="medium">
          <color theme="1"/>
        </top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1" readingOrder="0"/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yyyy/mm/dd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numFmt numFmtId="165" formatCode="#,##0;\(#,##0\);&quot;-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9967DDF-C33C-4FDF-9AAB-2A74B06DF760}" name="Table5" displayName="Table5" ref="A30:E35" totalsRowShown="0" dataDxfId="25">
  <autoFilter ref="A30:E35" xr:uid="{A9967DDF-C33C-4FDF-9AAB-2A74B06DF76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57C0E44-FA0F-4B36-8A3D-22E8E7CCB76B}" name="Year" dataDxfId="24">
      <calculatedColumnFormula>A30+1</calculatedColumnFormula>
    </tableColumn>
    <tableColumn id="2" xr3:uid="{9CA68C05-E5F5-4DD3-B672-68D9BF75054C}" name="Opening _x000a_(1 Jan)" dataDxfId="23">
      <calculatedColumnFormula>E30</calculatedColumnFormula>
    </tableColumn>
    <tableColumn id="3" xr3:uid="{73D79667-13B7-4A3E-ABAE-7CAC76A82B32}" name="Payment _x000a_(1 Jan)" dataDxfId="22">
      <calculatedColumnFormula>-#REF!</calculatedColumnFormula>
    </tableColumn>
    <tableColumn id="4" xr3:uid="{283157C4-801D-4058-98F3-DB93C6DF951B}" name="Discount" dataDxfId="21">
      <calculatedColumnFormula>SUM(B31:C31)*((1+$A$15)^((A22-A21)/365)-1)</calculatedColumnFormula>
    </tableColumn>
    <tableColumn id="5" xr3:uid="{9E377BB1-8F1D-4E14-8630-79DC09C3213F}" name="Closing _x000a_(31 Dec)" dataDxfId="20">
      <calculatedColumnFormula>B31+D31+C31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916E451-DF8E-4789-B752-85297E53E7E3}" name="Table6" displayName="Table6" ref="A39:D44" totalsRowShown="0" dataDxfId="19">
  <autoFilter ref="A39:D44" xr:uid="{7916E451-DF8E-4789-B752-85297E53E7E3}">
    <filterColumn colId="0" hiddenButton="1"/>
    <filterColumn colId="1" hiddenButton="1"/>
    <filterColumn colId="2" hiddenButton="1"/>
    <filterColumn colId="3" hiddenButton="1"/>
  </autoFilter>
  <tableColumns count="4">
    <tableColumn id="1" xr3:uid="{3E0C55FC-46E1-4738-84A3-6B8544F6033D}" name="Year" dataDxfId="18">
      <calculatedColumnFormula>A39+1</calculatedColumnFormula>
    </tableColumn>
    <tableColumn id="2" xr3:uid="{56FAD532-3BDF-4AB3-A40B-A8435C97D36C}" name="NBV opening _x000a_(1 Jan)" dataDxfId="17">
      <calculatedColumnFormula>D39</calculatedColumnFormula>
    </tableColumn>
    <tableColumn id="3" xr3:uid="{E8B3E0A6-D39A-4360-BF14-4EC6F0D8E2B3}" name="Depreciation" dataDxfId="16">
      <calculatedColumnFormula>-$B$26*20%</calculatedColumnFormula>
    </tableColumn>
    <tableColumn id="4" xr3:uid="{B555BD2B-5450-4831-A2C1-B9B9A166A0DB}" name="NBV closing _x000a_(31 Dec)" dataDxfId="15">
      <calculatedColumnFormula>SUM(B40:C40)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926F8DF-0E04-446E-935A-F3A41D109303}" name="Table7" displayName="Table7" ref="A48:F51" totalsRowShown="0" headerRowDxfId="14" dataDxfId="13">
  <autoFilter ref="A48:F51" xr:uid="{2926F8DF-0E04-446E-935A-F3A41D10930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F8A8BAA-21EA-4C1A-81B2-AC9CB41CF898}" name=" " dataDxfId="12"/>
    <tableColumn id="2" xr3:uid="{021CB701-D85D-4618-9D52-C933FC018847}" name="31 Dec 20X1" dataDxfId="11"/>
    <tableColumn id="3" xr3:uid="{F240E06D-5589-4CF0-AB80-713F8601FA58}" name="31 Dec 20X2" dataDxfId="10"/>
    <tableColumn id="4" xr3:uid="{A0A00FD4-FE65-4B4F-AEB5-B121E2AC1E3D}" name="31 Dec 20X3" dataDxfId="9"/>
    <tableColumn id="5" xr3:uid="{2DE6C496-12E2-4ADA-8DA9-196B8212E455}" name="31 Dec 20X4" dataDxfId="8"/>
    <tableColumn id="6" xr3:uid="{1E0A36A9-1550-4E96-B5A1-9D78A908C3EC}" name="31 Dec 20X5" dataDxfId="7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E6676BD-860C-4C79-82EA-A0CEF130E861}" name="Table8" displayName="Table8" ref="A55:F63" totalsRowShown="0" headerRowDxfId="6">
  <autoFilter ref="A55:F63" xr:uid="{CE6676BD-860C-4C79-82EA-A0CEF130E86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5F92D41-ECEC-4579-80E8-6880A55CF99F}" name=" " dataDxfId="5"/>
    <tableColumn id="2" xr3:uid="{1CE3D11B-E2F0-4FB6-9121-69C28276E311}" name="20X1"/>
    <tableColumn id="3" xr3:uid="{551CDA5A-28CD-4A27-8785-FF68313DC4C9}" name="20X2"/>
    <tableColumn id="4" xr3:uid="{355FF8CF-BC27-462B-9AD2-F389316679F3}" name="20X3"/>
    <tableColumn id="5" xr3:uid="{DF5B5D53-D740-4265-A8DA-4705B61EC9E5}" name="20X4"/>
    <tableColumn id="6" xr3:uid="{DF6EAAD0-E424-4544-AA50-2317BACFEB36}" name="20X5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0E566A-24E9-4A4C-BA26-FD1CFE56328F}" name="Table2" displayName="Table2" ref="A20:B26" totalsRowShown="0" headerRowDxfId="4" dataDxfId="3" tableBorderDxfId="2">
  <autoFilter ref="A20:B26" xr:uid="{410E566A-24E9-4A4C-BA26-FD1CFE56328F}">
    <filterColumn colId="0" hiddenButton="1"/>
    <filterColumn colId="1" hiddenButton="1"/>
  </autoFilter>
  <tableColumns count="2">
    <tableColumn id="1" xr3:uid="{6471A8AC-F1F4-4E83-9CC9-4BF0B6EFB081}" name="Date" dataDxfId="1"/>
    <tableColumn id="2" xr3:uid="{CCCD89C4-F17E-4F30-A91E-3DA4C99B53E6}" name="Payment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https://ifrscommunity.com/knowledge-base/deferred-tax/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s://ifrscommunity.com/knowledge-base/deferred-tax/" TargetMode="External"/><Relationship Id="rId1" Type="http://schemas.openxmlformats.org/officeDocument/2006/relationships/hyperlink" Target="https://marekmuc.com/" TargetMode="External"/><Relationship Id="rId6" Type="http://schemas.openxmlformats.org/officeDocument/2006/relationships/table" Target="../tables/table1.xml"/><Relationship Id="rId11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10" Type="http://schemas.openxmlformats.org/officeDocument/2006/relationships/table" Target="../tables/table5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showGridLines="0" tabSelected="1" workbookViewId="0">
      <selection sqref="A1:H1"/>
    </sheetView>
  </sheetViews>
  <sheetFormatPr defaultColWidth="8.85546875" defaultRowHeight="15" x14ac:dyDescent="0.25"/>
  <cols>
    <col min="1" max="1" width="19.85546875" customWidth="1"/>
    <col min="2" max="3" width="14.28515625" customWidth="1"/>
    <col min="4" max="4" width="14.28515625" style="1" customWidth="1"/>
    <col min="5" max="15" width="14.28515625" customWidth="1"/>
  </cols>
  <sheetData>
    <row r="1" spans="1:10" ht="44.25" customHeight="1" x14ac:dyDescent="0.25">
      <c r="A1" s="26" t="s">
        <v>46</v>
      </c>
      <c r="B1" s="27"/>
      <c r="C1" s="27"/>
      <c r="D1" s="27"/>
      <c r="E1" s="27"/>
      <c r="F1" s="27"/>
      <c r="G1" s="27"/>
      <c r="H1" s="27"/>
    </row>
    <row r="3" spans="1:10" x14ac:dyDescent="0.25">
      <c r="A3" s="11" t="s">
        <v>27</v>
      </c>
    </row>
    <row r="5" spans="1:10" x14ac:dyDescent="0.25">
      <c r="A5" t="s">
        <v>9</v>
      </c>
    </row>
    <row r="7" spans="1:10" x14ac:dyDescent="0.25">
      <c r="A7" s="39" t="s">
        <v>47</v>
      </c>
      <c r="B7" s="39"/>
      <c r="C7" s="39"/>
      <c r="D7" s="39"/>
      <c r="E7" s="39"/>
      <c r="F7" s="39"/>
      <c r="G7" s="39"/>
      <c r="H7" s="39"/>
      <c r="I7" s="12"/>
      <c r="J7" s="1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3" t="s">
        <v>10</v>
      </c>
      <c r="D9"/>
    </row>
    <row r="10" spans="1:10" x14ac:dyDescent="0.25">
      <c r="A10" s="3" t="s">
        <v>11</v>
      </c>
      <c r="D10"/>
    </row>
    <row r="11" spans="1:10" x14ac:dyDescent="0.25">
      <c r="A11" s="3"/>
      <c r="D11"/>
    </row>
    <row r="13" spans="1:10" ht="15.75" x14ac:dyDescent="0.25">
      <c r="A13" s="24" t="s">
        <v>33</v>
      </c>
      <c r="B13" s="25"/>
      <c r="C13" s="25"/>
      <c r="D13" s="25"/>
    </row>
    <row r="14" spans="1:10" x14ac:dyDescent="0.25">
      <c r="A14" s="21">
        <v>36892</v>
      </c>
      <c r="B14" s="30" t="s">
        <v>16</v>
      </c>
      <c r="C14" s="31"/>
      <c r="D14" s="32"/>
    </row>
    <row r="15" spans="1:10" x14ac:dyDescent="0.25">
      <c r="A15" s="14">
        <v>0.05</v>
      </c>
      <c r="B15" s="33" t="s">
        <v>17</v>
      </c>
      <c r="C15" s="34"/>
      <c r="D15" s="35"/>
      <c r="E15" s="4"/>
    </row>
    <row r="16" spans="1:10" ht="15.75" thickBot="1" x14ac:dyDescent="0.3">
      <c r="A16" s="15">
        <v>0.2</v>
      </c>
      <c r="B16" s="36" t="s">
        <v>18</v>
      </c>
      <c r="C16" s="37"/>
      <c r="D16" s="38"/>
      <c r="E16" s="4"/>
    </row>
    <row r="17" spans="1:5" x14ac:dyDescent="0.25">
      <c r="E17" s="4"/>
    </row>
    <row r="18" spans="1:5" x14ac:dyDescent="0.25">
      <c r="E18" s="4"/>
    </row>
    <row r="19" spans="1:5" ht="45" customHeight="1" x14ac:dyDescent="0.25">
      <c r="A19" s="28" t="s">
        <v>41</v>
      </c>
      <c r="B19" s="29"/>
      <c r="E19" s="4"/>
    </row>
    <row r="20" spans="1:5" x14ac:dyDescent="0.25">
      <c r="A20" s="18" t="s">
        <v>36</v>
      </c>
      <c r="B20" s="18" t="s">
        <v>12</v>
      </c>
      <c r="E20" s="4"/>
    </row>
    <row r="21" spans="1:5" x14ac:dyDescent="0.25">
      <c r="A21" s="13">
        <f>A14</f>
        <v>36892</v>
      </c>
      <c r="B21" s="6">
        <v>50000</v>
      </c>
      <c r="E21" s="4"/>
    </row>
    <row r="22" spans="1:5" x14ac:dyDescent="0.25">
      <c r="A22" s="13">
        <v>37257</v>
      </c>
      <c r="B22" s="6">
        <v>50000</v>
      </c>
      <c r="E22" s="4"/>
    </row>
    <row r="23" spans="1:5" x14ac:dyDescent="0.25">
      <c r="A23" s="13">
        <v>37622</v>
      </c>
      <c r="B23" s="6">
        <v>50000</v>
      </c>
      <c r="E23" s="4"/>
    </row>
    <row r="24" spans="1:5" x14ac:dyDescent="0.25">
      <c r="A24" s="13">
        <v>37987</v>
      </c>
      <c r="B24" s="6">
        <v>50000</v>
      </c>
      <c r="E24" s="4"/>
    </row>
    <row r="25" spans="1:5" x14ac:dyDescent="0.25">
      <c r="A25" s="13">
        <v>38353</v>
      </c>
      <c r="B25" s="6">
        <v>50000</v>
      </c>
      <c r="E25" s="4"/>
    </row>
    <row r="26" spans="1:5" x14ac:dyDescent="0.25">
      <c r="A26" s="16" t="s">
        <v>37</v>
      </c>
      <c r="B26" s="17">
        <f>XNPV(A15,B21:B25,A21:A25)</f>
        <v>227292.02697439876</v>
      </c>
      <c r="E26" s="4"/>
    </row>
    <row r="27" spans="1:5" x14ac:dyDescent="0.25">
      <c r="E27" s="4"/>
    </row>
    <row r="28" spans="1:5" x14ac:dyDescent="0.25">
      <c r="B28" s="1"/>
      <c r="D28"/>
    </row>
    <row r="29" spans="1:5" ht="15.75" x14ac:dyDescent="0.25">
      <c r="A29" s="24" t="s">
        <v>34</v>
      </c>
      <c r="B29" s="25"/>
      <c r="C29" s="25"/>
      <c r="D29" s="25"/>
      <c r="E29" s="25"/>
    </row>
    <row r="30" spans="1:5" ht="30" x14ac:dyDescent="0.25">
      <c r="A30" t="s">
        <v>13</v>
      </c>
      <c r="B30" s="19" t="s">
        <v>38</v>
      </c>
      <c r="C30" s="20" t="s">
        <v>39</v>
      </c>
      <c r="D30" t="s">
        <v>14</v>
      </c>
      <c r="E30" s="20" t="s">
        <v>40</v>
      </c>
    </row>
    <row r="31" spans="1:5" x14ac:dyDescent="0.25">
      <c r="A31">
        <v>2001</v>
      </c>
      <c r="B31" s="6">
        <f>B26</f>
        <v>227292.02697439876</v>
      </c>
      <c r="C31" s="6">
        <f>-B21</f>
        <v>-50000</v>
      </c>
      <c r="D31" s="6">
        <f>SUM(B31:C31)*((1+$A$15)^((A22-A21)/365)-1)</f>
        <v>8864.6013487199452</v>
      </c>
      <c r="E31" s="6">
        <f t="shared" ref="E31:E35" si="0">B31+D31+C31</f>
        <v>186156.6283231187</v>
      </c>
    </row>
    <row r="32" spans="1:5" x14ac:dyDescent="0.25">
      <c r="A32">
        <f>A31+1</f>
        <v>2002</v>
      </c>
      <c r="B32" s="6">
        <f>E31</f>
        <v>186156.6283231187</v>
      </c>
      <c r="C32" s="6">
        <f>-B22</f>
        <v>-50000</v>
      </c>
      <c r="D32" s="6">
        <f>SUM(B32:C32)*((1+$A$15)^((A23-A22)/365)-1)</f>
        <v>6807.831416155941</v>
      </c>
      <c r="E32" s="6">
        <f t="shared" si="0"/>
        <v>142964.45973927464</v>
      </c>
    </row>
    <row r="33" spans="1:13" x14ac:dyDescent="0.25">
      <c r="A33">
        <f>A32+1</f>
        <v>2003</v>
      </c>
      <c r="B33" s="6">
        <f>E32</f>
        <v>142964.45973927464</v>
      </c>
      <c r="C33" s="6">
        <f>-B23</f>
        <v>-50000</v>
      </c>
      <c r="D33" s="6">
        <f>SUM(B33:C33)*((1+$A$15)^((A24-A23)/365)-1)</f>
        <v>4648.2229869637358</v>
      </c>
      <c r="E33" s="6">
        <f t="shared" si="0"/>
        <v>97612.682726238359</v>
      </c>
    </row>
    <row r="34" spans="1:13" x14ac:dyDescent="0.25">
      <c r="A34">
        <f>A33+1</f>
        <v>2004</v>
      </c>
      <c r="B34" s="6">
        <f>E33</f>
        <v>97612.682726238359</v>
      </c>
      <c r="C34" s="6">
        <f>-B24</f>
        <v>-50000</v>
      </c>
      <c r="D34" s="6">
        <f>SUM(B34:C34)*((1+$A$15)^((A25-A24)/365)-1)</f>
        <v>2387.3172737616569</v>
      </c>
      <c r="E34" s="6">
        <f t="shared" si="0"/>
        <v>50000.000000000015</v>
      </c>
    </row>
    <row r="35" spans="1:13" x14ac:dyDescent="0.25">
      <c r="A35">
        <f>A34+1</f>
        <v>2005</v>
      </c>
      <c r="B35" s="6">
        <f>E34</f>
        <v>50000.000000000015</v>
      </c>
      <c r="C35" s="6">
        <f>-B25</f>
        <v>-50000</v>
      </c>
      <c r="D35" s="6">
        <f>SUM(B35:C35)*((1+$A$15)^((A25-A25)/365)-1)</f>
        <v>0</v>
      </c>
      <c r="E35" s="6">
        <f t="shared" si="0"/>
        <v>0</v>
      </c>
    </row>
    <row r="36" spans="1:13" x14ac:dyDescent="0.25">
      <c r="B36" s="6"/>
      <c r="C36" s="6"/>
      <c r="D36" s="6"/>
      <c r="E36" s="6"/>
      <c r="K36" s="6"/>
      <c r="L36" s="6"/>
      <c r="M36" s="6"/>
    </row>
    <row r="37" spans="1:13" x14ac:dyDescent="0.25">
      <c r="E37" s="6"/>
    </row>
    <row r="38" spans="1:13" ht="15.75" x14ac:dyDescent="0.25">
      <c r="A38" s="24" t="s">
        <v>35</v>
      </c>
      <c r="B38" s="25"/>
      <c r="C38" s="25"/>
      <c r="D38" s="25"/>
      <c r="E38" s="6"/>
    </row>
    <row r="39" spans="1:13" ht="30" x14ac:dyDescent="0.25">
      <c r="A39" t="s">
        <v>13</v>
      </c>
      <c r="B39" s="19" t="s">
        <v>42</v>
      </c>
      <c r="C39" t="s">
        <v>15</v>
      </c>
      <c r="D39" s="20" t="s">
        <v>43</v>
      </c>
      <c r="E39" s="6"/>
    </row>
    <row r="40" spans="1:13" x14ac:dyDescent="0.25">
      <c r="A40">
        <v>2001</v>
      </c>
      <c r="B40" s="6">
        <f>B26</f>
        <v>227292.02697439876</v>
      </c>
      <c r="C40" s="6">
        <f>-$B$26*20%</f>
        <v>-45458.405394879752</v>
      </c>
      <c r="D40" s="6">
        <f>SUM(B40:C40)</f>
        <v>181833.62157951901</v>
      </c>
      <c r="E40" s="6"/>
      <c r="F40" s="6"/>
    </row>
    <row r="41" spans="1:13" x14ac:dyDescent="0.25">
      <c r="A41">
        <f>A40+1</f>
        <v>2002</v>
      </c>
      <c r="B41" s="6">
        <f>D40</f>
        <v>181833.62157951901</v>
      </c>
      <c r="C41" s="6">
        <f t="shared" ref="C41:C44" si="1">-$B$26*20%</f>
        <v>-45458.405394879752</v>
      </c>
      <c r="D41" s="6">
        <f>SUM(B41:C41)</f>
        <v>136375.21618463926</v>
      </c>
      <c r="E41" s="6"/>
    </row>
    <row r="42" spans="1:13" x14ac:dyDescent="0.25">
      <c r="A42">
        <f>A41+1</f>
        <v>2003</v>
      </c>
      <c r="B42" s="6">
        <f>D41</f>
        <v>136375.21618463926</v>
      </c>
      <c r="C42" s="6">
        <f t="shared" si="1"/>
        <v>-45458.405394879752</v>
      </c>
      <c r="D42" s="6">
        <f>SUM(B42:C42)</f>
        <v>90916.810789759504</v>
      </c>
      <c r="E42" s="6"/>
    </row>
    <row r="43" spans="1:13" x14ac:dyDescent="0.25">
      <c r="A43">
        <f>A42+1</f>
        <v>2004</v>
      </c>
      <c r="B43" s="6">
        <f>D42</f>
        <v>90916.810789759504</v>
      </c>
      <c r="C43" s="6">
        <f t="shared" si="1"/>
        <v>-45458.405394879752</v>
      </c>
      <c r="D43" s="6">
        <f>SUM(B43:C43)</f>
        <v>45458.405394879752</v>
      </c>
      <c r="E43" s="6"/>
    </row>
    <row r="44" spans="1:13" x14ac:dyDescent="0.25">
      <c r="A44">
        <f>A43+1</f>
        <v>2005</v>
      </c>
      <c r="B44" s="6">
        <f>D43</f>
        <v>45458.405394879752</v>
      </c>
      <c r="C44" s="6">
        <f t="shared" si="1"/>
        <v>-45458.405394879752</v>
      </c>
      <c r="D44" s="6">
        <f>SUM(B44:C44)</f>
        <v>0</v>
      </c>
      <c r="E44" s="6"/>
    </row>
    <row r="45" spans="1:13" x14ac:dyDescent="0.25">
      <c r="B45" s="6"/>
      <c r="C45" s="6"/>
      <c r="D45" s="6"/>
      <c r="E45" s="6"/>
    </row>
    <row r="46" spans="1:13" x14ac:dyDescent="0.25">
      <c r="E46" s="6"/>
    </row>
    <row r="47" spans="1:13" ht="15.75" x14ac:dyDescent="0.25">
      <c r="A47" s="22" t="s">
        <v>20</v>
      </c>
      <c r="B47" s="23"/>
      <c r="C47" s="23"/>
      <c r="D47" s="23"/>
      <c r="E47" s="23"/>
      <c r="F47" s="23"/>
    </row>
    <row r="48" spans="1:13" x14ac:dyDescent="0.25">
      <c r="A48" s="5" t="s">
        <v>19</v>
      </c>
      <c r="B48" s="8" t="s">
        <v>28</v>
      </c>
      <c r="C48" s="8" t="s">
        <v>29</v>
      </c>
      <c r="D48" s="8" t="s">
        <v>30</v>
      </c>
      <c r="E48" s="8" t="s">
        <v>31</v>
      </c>
      <c r="F48" s="8" t="s">
        <v>32</v>
      </c>
    </row>
    <row r="49" spans="1:7" x14ac:dyDescent="0.25">
      <c r="A49" t="s">
        <v>8</v>
      </c>
      <c r="B49" s="6">
        <f>D40</f>
        <v>181833.62157951901</v>
      </c>
      <c r="C49" s="6">
        <f>D41</f>
        <v>136375.21618463926</v>
      </c>
      <c r="D49" s="6">
        <f>D42</f>
        <v>90916.810789759504</v>
      </c>
      <c r="E49" s="6">
        <f>D43</f>
        <v>45458.405394879752</v>
      </c>
      <c r="F49" s="6">
        <f>D44</f>
        <v>0</v>
      </c>
    </row>
    <row r="50" spans="1:7" x14ac:dyDescent="0.25">
      <c r="A50" t="s">
        <v>44</v>
      </c>
      <c r="B50" s="6">
        <f>E31</f>
        <v>186156.6283231187</v>
      </c>
      <c r="C50" s="6">
        <f>E32</f>
        <v>142964.45973927464</v>
      </c>
      <c r="D50" s="6">
        <f>E33</f>
        <v>97612.682726238359</v>
      </c>
      <c r="E50" s="6">
        <f>E34</f>
        <v>50000.000000000015</v>
      </c>
      <c r="F50" s="6">
        <f>E35</f>
        <v>0</v>
      </c>
    </row>
    <row r="51" spans="1:7" x14ac:dyDescent="0.25">
      <c r="A51" t="s">
        <v>7</v>
      </c>
      <c r="B51" s="6">
        <f>(B50-B49)*$A$16</f>
        <v>864.60134871993796</v>
      </c>
      <c r="C51" s="6">
        <f>(C50-C49)*$A$16</f>
        <v>1317.8487109270764</v>
      </c>
      <c r="D51" s="6">
        <f>(D50-D49)*$A$16</f>
        <v>1339.1743872957713</v>
      </c>
      <c r="E51" s="6">
        <f>(E50-E49)*$A$16</f>
        <v>908.31892102405254</v>
      </c>
      <c r="F51" s="6">
        <f>(F50-F49)*$A$16</f>
        <v>0</v>
      </c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B53" s="6"/>
      <c r="C53" s="6"/>
      <c r="D53" s="6"/>
      <c r="E53" s="6"/>
      <c r="F53" s="6"/>
      <c r="G53" s="6"/>
    </row>
    <row r="54" spans="1:7" ht="15.75" x14ac:dyDescent="0.25">
      <c r="A54" s="22" t="s">
        <v>21</v>
      </c>
      <c r="B54" s="23"/>
      <c r="C54" s="23"/>
      <c r="D54" s="23"/>
      <c r="E54" s="23"/>
      <c r="F54" s="23"/>
    </row>
    <row r="55" spans="1:7" x14ac:dyDescent="0.25">
      <c r="A55" t="s">
        <v>19</v>
      </c>
      <c r="B55" s="6" t="s">
        <v>22</v>
      </c>
      <c r="C55" s="6" t="s">
        <v>23</v>
      </c>
      <c r="D55" s="6" t="s">
        <v>24</v>
      </c>
      <c r="E55" s="6" t="s">
        <v>25</v>
      </c>
      <c r="F55" s="6" t="s">
        <v>26</v>
      </c>
    </row>
    <row r="56" spans="1:7" x14ac:dyDescent="0.25">
      <c r="A56" s="9" t="s">
        <v>6</v>
      </c>
      <c r="B56" s="6">
        <v>70000</v>
      </c>
      <c r="C56" s="6">
        <v>70000</v>
      </c>
      <c r="D56" s="6">
        <v>70000</v>
      </c>
      <c r="E56" s="6">
        <v>70000</v>
      </c>
      <c r="F56" s="6">
        <v>70000</v>
      </c>
    </row>
    <row r="57" spans="1:7" ht="30" x14ac:dyDescent="0.25">
      <c r="A57" s="9" t="s">
        <v>5</v>
      </c>
      <c r="B57" s="6">
        <f>$C$40</f>
        <v>-45458.405394879752</v>
      </c>
      <c r="C57" s="6">
        <f>$C$40</f>
        <v>-45458.405394879752</v>
      </c>
      <c r="D57" s="6">
        <f>$C$40</f>
        <v>-45458.405394879752</v>
      </c>
      <c r="E57" s="6">
        <f>$C$40</f>
        <v>-45458.405394879752</v>
      </c>
      <c r="F57" s="6">
        <f>$C$40</f>
        <v>-45458.405394879752</v>
      </c>
    </row>
    <row r="58" spans="1:7" x14ac:dyDescent="0.25">
      <c r="A58" s="9" t="s">
        <v>4</v>
      </c>
      <c r="B58" s="6">
        <f>-D31</f>
        <v>-8864.6013487199452</v>
      </c>
      <c r="C58" s="6">
        <f>-D32</f>
        <v>-6807.831416155941</v>
      </c>
      <c r="D58" s="6">
        <f>-D33</f>
        <v>-4648.2229869637358</v>
      </c>
      <c r="E58" s="6">
        <f>-D34</f>
        <v>-2387.3172737616569</v>
      </c>
      <c r="F58" s="6">
        <f>-D35</f>
        <v>0</v>
      </c>
    </row>
    <row r="59" spans="1:7" x14ac:dyDescent="0.25">
      <c r="A59" s="10" t="s">
        <v>3</v>
      </c>
      <c r="B59" s="7">
        <f t="shared" ref="B59:F59" si="2">SUM(B56:B58)</f>
        <v>15676.993256400303</v>
      </c>
      <c r="C59" s="7">
        <f t="shared" si="2"/>
        <v>17733.763188964309</v>
      </c>
      <c r="D59" s="7">
        <f t="shared" si="2"/>
        <v>19893.371618156511</v>
      </c>
      <c r="E59" s="7">
        <f t="shared" si="2"/>
        <v>22154.277331358593</v>
      </c>
      <c r="F59" s="7">
        <f t="shared" si="2"/>
        <v>24541.594605120248</v>
      </c>
    </row>
    <row r="60" spans="1:7" ht="30" x14ac:dyDescent="0.25">
      <c r="A60" s="9" t="s">
        <v>2</v>
      </c>
      <c r="B60" s="6">
        <f>-SUM(B56,C31)*A16</f>
        <v>-4000</v>
      </c>
      <c r="C60" s="6">
        <f>-SUM(C56,C32)*A16</f>
        <v>-4000</v>
      </c>
      <c r="D60" s="6">
        <f>-SUM(D56,C33)*A16</f>
        <v>-4000</v>
      </c>
      <c r="E60" s="6">
        <f>-SUM(E56,C34)*A16</f>
        <v>-4000</v>
      </c>
      <c r="F60" s="6">
        <f>-SUM(F56,C35)*A16</f>
        <v>-4000</v>
      </c>
    </row>
    <row r="61" spans="1:7" ht="30" x14ac:dyDescent="0.25">
      <c r="A61" s="9" t="s">
        <v>45</v>
      </c>
      <c r="B61" s="6">
        <f>B51</f>
        <v>864.60134871993796</v>
      </c>
      <c r="C61" s="6">
        <f>C51-B51</f>
        <v>453.24736220713839</v>
      </c>
      <c r="D61" s="6">
        <f>D51-C51</f>
        <v>21.325676368694985</v>
      </c>
      <c r="E61" s="6">
        <f>E51-D51</f>
        <v>-430.8554662717188</v>
      </c>
      <c r="F61" s="6">
        <f>F51-E51</f>
        <v>-908.31892102405254</v>
      </c>
    </row>
    <row r="62" spans="1:7" x14ac:dyDescent="0.25">
      <c r="A62" s="10" t="s">
        <v>1</v>
      </c>
      <c r="B62" s="7">
        <f t="shared" ref="B62:F62" si="3">SUM(B59:B61)</f>
        <v>12541.594605120241</v>
      </c>
      <c r="C62" s="7">
        <f t="shared" si="3"/>
        <v>14187.010551171446</v>
      </c>
      <c r="D62" s="7">
        <f t="shared" si="3"/>
        <v>15914.697294525206</v>
      </c>
      <c r="E62" s="7">
        <f t="shared" si="3"/>
        <v>17723.421865086875</v>
      </c>
      <c r="F62" s="7">
        <f t="shared" si="3"/>
        <v>19633.275684096196</v>
      </c>
    </row>
    <row r="63" spans="1:7" x14ac:dyDescent="0.25">
      <c r="A63" s="9" t="s">
        <v>0</v>
      </c>
      <c r="B63" s="4">
        <f t="shared" ref="B63:F63" si="4">-SUM(B60:B61)/B59</f>
        <v>0.20000000000000009</v>
      </c>
      <c r="C63" s="4">
        <f t="shared" si="4"/>
        <v>0.19999999999999998</v>
      </c>
      <c r="D63" s="4">
        <f t="shared" si="4"/>
        <v>0.20000000000000015</v>
      </c>
      <c r="E63" s="4">
        <f t="shared" si="4"/>
        <v>0.2</v>
      </c>
      <c r="F63" s="4">
        <f t="shared" si="4"/>
        <v>0.20000000000000012</v>
      </c>
    </row>
  </sheetData>
  <mergeCells count="11">
    <mergeCell ref="A47:F47"/>
    <mergeCell ref="A54:F54"/>
    <mergeCell ref="A13:D13"/>
    <mergeCell ref="A1:H1"/>
    <mergeCell ref="A19:B19"/>
    <mergeCell ref="A29:E29"/>
    <mergeCell ref="A38:D38"/>
    <mergeCell ref="B14:D14"/>
    <mergeCell ref="B15:D15"/>
    <mergeCell ref="B16:D16"/>
    <mergeCell ref="A7:H7"/>
  </mergeCells>
  <hyperlinks>
    <hyperlink ref="A3" r:id="rId1" xr:uid="{8C8CCF46-E77D-4830-8545-A5F8BF2DC07E}"/>
    <hyperlink ref="A7" r:id="rId2" location="IAS_12_example_01_exemption_initial_recognition_leases_under_IFRS_16" display="Exemption for initial recognition of leases under IFRS 16" xr:uid="{C6583226-9E8F-4BC4-B118-6FCC4C31F57B}"/>
    <hyperlink ref="A7:H7" r:id="rId3" location="IAS_12_example_01_exemption_initial_recognition_leases_under_IFRS_16" display="Deferred tax arising on initial recognition of leases" xr:uid="{3CC43756-F144-4F89-9500-75109EFC59E0}"/>
  </hyperlinks>
  <pageMargins left="0.7" right="0.7" top="0.75" bottom="0.75" header="0.3" footer="0.3"/>
  <pageSetup paperSize="9" orientation="portrait" r:id="rId4"/>
  <ignoredErrors>
    <ignoredError sqref="C31:C35 A40:C40 D35" calculatedColumn="1"/>
  </ignoredErrors>
  <legacyDrawing r:id="rId5"/>
  <tableParts count="5"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IAS 12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Marek Muc</cp:lastModifiedBy>
  <dcterms:created xsi:type="dcterms:W3CDTF">2018-10-27T06:27:22Z</dcterms:created>
  <dcterms:modified xsi:type="dcterms:W3CDTF">2023-09-27T09:41:46Z</dcterms:modified>
</cp:coreProperties>
</file>