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"/>
    </mc:Choice>
  </mc:AlternateContent>
  <xr:revisionPtr revIDLastSave="0" documentId="13_ncr:1_{85F2C1A8-F0CA-454D-9344-91BD063AB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16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A49" i="1"/>
  <c r="A50" i="1" s="1"/>
  <c r="A51" i="1" s="1"/>
  <c r="A52" i="1" s="1"/>
  <c r="D48" i="1"/>
  <c r="B23" i="1"/>
  <c r="C32" i="1" l="1"/>
  <c r="D32" i="1" s="1"/>
  <c r="C33" i="1"/>
  <c r="D33" i="1" s="1"/>
  <c r="C31" i="1"/>
  <c r="D31" i="1" s="1"/>
  <c r="C29" i="1"/>
  <c r="D29" i="1" s="1"/>
  <c r="C30" i="1"/>
  <c r="D30" i="1" s="1"/>
  <c r="C34" i="1"/>
  <c r="D34" i="1" s="1"/>
  <c r="A43" i="1" s="1"/>
  <c r="C28" i="1"/>
  <c r="D28" i="1" s="1"/>
  <c r="D35" i="1" l="1"/>
  <c r="B42" i="1"/>
  <c r="A40" i="1"/>
  <c r="A44" i="1" l="1"/>
  <c r="B48" i="1"/>
  <c r="C48" i="1" s="1"/>
  <c r="E48" i="1" l="1"/>
  <c r="B49" i="1" s="1"/>
  <c r="C49" i="1" s="1"/>
  <c r="E49" i="1" l="1"/>
  <c r="B50" i="1" s="1"/>
  <c r="C50" i="1" s="1"/>
  <c r="E50" i="1" l="1"/>
  <c r="B51" i="1" s="1"/>
  <c r="C51" i="1" s="1"/>
  <c r="E51" i="1" l="1"/>
  <c r="B52" i="1" s="1"/>
  <c r="C52" i="1" s="1"/>
  <c r="E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Muc</author>
  </authors>
  <commentList>
    <comment ref="E52" authorId="0" shapeId="0" xr:uid="{C8977FCF-EBFB-4B1B-BDB1-811ADDBB48EC}">
      <text>
        <r>
          <rPr>
            <b/>
            <sz val="9"/>
            <color indexed="81"/>
            <rFont val="Tahoma"/>
            <family val="2"/>
          </rPr>
          <t>Marek Muc:</t>
        </r>
        <r>
          <rPr>
            <sz val="9"/>
            <color indexed="81"/>
            <rFont val="Tahoma"/>
            <family val="2"/>
          </rPr>
          <t xml:space="preserve">
Estimated residual value</t>
        </r>
      </text>
    </comment>
  </commentList>
</comments>
</file>

<file path=xl/sharedStrings.xml><?xml version="1.0" encoding="utf-8"?>
<sst xmlns="http://schemas.openxmlformats.org/spreadsheetml/2006/main" count="37" uniqueCount="32">
  <si>
    <t>Calculation of the interest rate implicit in the lease</t>
  </si>
  <si>
    <t>Interest rate implicit in the lease</t>
  </si>
  <si>
    <t>DR</t>
  </si>
  <si>
    <t>CR</t>
  </si>
  <si>
    <t>Net investment in the lease</t>
  </si>
  <si>
    <t>Equipment held for lease</t>
  </si>
  <si>
    <t>Revenue</t>
  </si>
  <si>
    <t>Cost of goods sold</t>
  </si>
  <si>
    <t>IFRS 16 example: Accounting for a finance lease by a lessor</t>
  </si>
  <si>
    <t>© Marek Muc</t>
  </si>
  <si>
    <t>This Excel file accompanies the following example available at IFRScommunity.com:</t>
  </si>
  <si>
    <t>Accounting for a finance lease by a lessor</t>
  </si>
  <si>
    <t xml:space="preserve">At IFRScommunity.com, years are denoted as 20X1, 20X2, etc. However, for valid format date input in spreadsheet formulas, they are changed to 2001, 2002, etc. </t>
  </si>
  <si>
    <t>Rest assured, this example remains relevant and is not outdated, even though it begins in 2001.</t>
  </si>
  <si>
    <t>Date</t>
  </si>
  <si>
    <t>Amount</t>
  </si>
  <si>
    <t>Fair value of underlying asset</t>
  </si>
  <si>
    <t>Lease payment</t>
  </si>
  <si>
    <t>Residual value guarantee (lease payment)</t>
  </si>
  <si>
    <t xml:space="preserve">Unguaranteed residual value </t>
  </si>
  <si>
    <t>Discount factor</t>
  </si>
  <si>
    <t>Present value</t>
  </si>
  <si>
    <t>Payment</t>
  </si>
  <si>
    <t>Total:</t>
  </si>
  <si>
    <t xml:space="preserve">Present values </t>
  </si>
  <si>
    <t>Accounting entries at the commencement date:</t>
  </si>
  <si>
    <t>Year</t>
  </si>
  <si>
    <t>Opening 
(1 Jan)</t>
  </si>
  <si>
    <t>Interest income</t>
  </si>
  <si>
    <t xml:space="preserve">Payment </t>
  </si>
  <si>
    <t>Closing 
(31 Dec)</t>
  </si>
  <si>
    <t>Subsequent measurement of net investment in the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</si>
</sst>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&quot;-&quot;"/>
    <numFmt numFmtId="165" formatCode="#,##0.000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0" fontId="2" fillId="0" borderId="0" xfId="1" applyFill="1"/>
    <xf numFmtId="0" fontId="3" fillId="0" borderId="0" xfId="0" applyFont="1"/>
    <xf numFmtId="0" fontId="4" fillId="2" borderId="2" xfId="0" applyFont="1" applyFill="1" applyBorder="1"/>
    <xf numFmtId="164" fontId="0" fillId="3" borderId="2" xfId="0" applyNumberFormat="1" applyFill="1" applyBorder="1"/>
    <xf numFmtId="164" fontId="0" fillId="0" borderId="3" xfId="0" applyNumberFormat="1" applyBorder="1"/>
    <xf numFmtId="164" fontId="0" fillId="3" borderId="3" xfId="0" applyNumberFormat="1" applyFill="1" applyBorder="1"/>
    <xf numFmtId="0" fontId="4" fillId="2" borderId="4" xfId="0" applyFont="1" applyFill="1" applyBorder="1"/>
    <xf numFmtId="14" fontId="0" fillId="3" borderId="4" xfId="0" applyNumberFormat="1" applyFill="1" applyBorder="1"/>
    <xf numFmtId="164" fontId="0" fillId="3" borderId="4" xfId="0" applyNumberFormat="1" applyFill="1" applyBorder="1"/>
    <xf numFmtId="14" fontId="0" fillId="0" borderId="4" xfId="0" applyNumberFormat="1" applyBorder="1"/>
    <xf numFmtId="164" fontId="0" fillId="0" borderId="4" xfId="0" applyNumberFormat="1" applyBorder="1"/>
    <xf numFmtId="0" fontId="0" fillId="3" borderId="5" xfId="0" applyFill="1" applyBorder="1"/>
    <xf numFmtId="166" fontId="1" fillId="3" borderId="5" xfId="0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0" fillId="3" borderId="2" xfId="0" applyFill="1" applyBorder="1"/>
    <xf numFmtId="164" fontId="5" fillId="0" borderId="0" xfId="0" applyNumberFormat="1" applyFont="1"/>
    <xf numFmtId="164" fontId="0" fillId="0" borderId="11" xfId="0" applyNumberFormat="1" applyBorder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3" borderId="4" xfId="0" applyFill="1" applyBorder="1"/>
    <xf numFmtId="0" fontId="0" fillId="0" borderId="4" xfId="0" applyBorder="1"/>
    <xf numFmtId="0" fontId="0" fillId="0" borderId="5" xfId="0" applyBorder="1"/>
    <xf numFmtId="166" fontId="1" fillId="3" borderId="5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1" applyFill="1" applyAlignment="1"/>
    <xf numFmtId="0" fontId="2" fillId="0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13"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65" formatCode="#,##0.0000"/>
      <fill>
        <patternFill patternType="none">
          <fgColor indexed="64"/>
          <bgColor indexed="65"/>
        </patternFill>
      </fill>
    </dxf>
    <dxf>
      <numFmt numFmtId="164" formatCode="#,##0;\(#,##0\);&quot;-&quot;"/>
      <fill>
        <patternFill patternType="none">
          <fgColor indexed="64"/>
          <bgColor indexed="65"/>
        </patternFill>
      </fill>
    </dxf>
    <dxf>
      <numFmt numFmtId="19" formatCode="yyyy/mm/dd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3EA0D2-82C0-4523-860B-3465CCE80CDC}" name="Table2" displayName="Table2" ref="A27:D35" totalsRowShown="0" headerRowDxfId="12" dataDxfId="11">
  <autoFilter ref="A27:D35" xr:uid="{B63EA0D2-82C0-4523-860B-3465CCE80CDC}">
    <filterColumn colId="0" hiddenButton="1"/>
    <filterColumn colId="1" hiddenButton="1"/>
    <filterColumn colId="2" hiddenButton="1"/>
    <filterColumn colId="3" hiddenButton="1"/>
  </autoFilter>
  <tableColumns count="4">
    <tableColumn id="1" xr3:uid="{74F04D8E-692E-4AD0-8992-5DCA0ACA310A}" name="Date" dataDxfId="10"/>
    <tableColumn id="2" xr3:uid="{FAB1B25A-09DC-416A-88FC-14B68022C202}" name="Payment" dataDxfId="9"/>
    <tableColumn id="3" xr3:uid="{9BB20548-A06B-4568-8714-8C1D2170AB92}" name="Discount factor" dataDxfId="8"/>
    <tableColumn id="4" xr3:uid="{510BF298-DF35-417E-8195-8994EB551C6F}" name="Present value" dataDxfId="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FC42B1-3DC4-4725-9AB9-43B7CCB23ED9}" name="Table4" displayName="Table4" ref="A47:E52" totalsRowShown="0" headerRowDxfId="6" dataDxfId="5">
  <autoFilter ref="A47:E52" xr:uid="{7EFC42B1-3DC4-4725-9AB9-43B7CCB23ED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5C43C4-DF34-4760-B8A9-4905598C66ED}" name="Year" dataDxfId="4">
      <calculatedColumnFormula>A47+1</calculatedColumnFormula>
    </tableColumn>
    <tableColumn id="2" xr3:uid="{2FCFB572-AAFB-4F11-A364-CAB6FFB2AC6B}" name="Opening _x000a_(1 Jan)" dataDxfId="3">
      <calculatedColumnFormula>E47</calculatedColumnFormula>
    </tableColumn>
    <tableColumn id="3" xr3:uid="{3305B60F-C7C8-470A-9226-298FAE5B4538}" name="Interest income" dataDxfId="2">
      <calculatedColumnFormula>B48*((1+$B$23)^((A16-A15)/365)-1)</calculatedColumnFormula>
    </tableColumn>
    <tableColumn id="4" xr3:uid="{199ED2B1-3468-4AA7-A07A-BC5EBA2D9060}" name="Payment " dataDxfId="1">
      <calculatedColumnFormula>-B28</calculatedColumnFormula>
    </tableColumn>
    <tableColumn id="5" xr3:uid="{40AA1797-F95A-4FBB-87FC-87C3C4CA7BDC}" name="Closing _x000a_(31 Dec)" dataDxfId="0">
      <calculatedColumnFormula>SUM(B48:D48)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marekmuc.com/" TargetMode="External"/><Relationship Id="rId1" Type="http://schemas.openxmlformats.org/officeDocument/2006/relationships/hyperlink" Target="https://ifrscommunity.com/knowledge-base/ifrs-16-lessor-accounting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showGridLines="0" tabSelected="1" workbookViewId="0">
      <selection sqref="A1:H1"/>
    </sheetView>
  </sheetViews>
  <sheetFormatPr defaultColWidth="8.85546875" defaultRowHeight="15" x14ac:dyDescent="0.25"/>
  <cols>
    <col min="1" max="1" width="14.140625" customWidth="1"/>
    <col min="2" max="2" width="12" customWidth="1"/>
    <col min="3" max="3" width="17.140625" customWidth="1"/>
    <col min="4" max="4" width="15.28515625" customWidth="1"/>
    <col min="5" max="5" width="10.42578125" customWidth="1"/>
  </cols>
  <sheetData>
    <row r="1" spans="1:9" ht="45" customHeight="1" x14ac:dyDescent="0.25">
      <c r="A1" s="39" t="s">
        <v>8</v>
      </c>
      <c r="B1" s="40"/>
      <c r="C1" s="40"/>
      <c r="D1" s="40"/>
      <c r="E1" s="40"/>
      <c r="F1" s="40"/>
      <c r="G1" s="40"/>
      <c r="H1" s="40"/>
    </row>
    <row r="3" spans="1:9" x14ac:dyDescent="0.25">
      <c r="A3" s="6" t="s">
        <v>9</v>
      </c>
    </row>
    <row r="5" spans="1:9" x14ac:dyDescent="0.25">
      <c r="A5" t="s">
        <v>10</v>
      </c>
    </row>
    <row r="7" spans="1:9" x14ac:dyDescent="0.25">
      <c r="A7" s="42" t="s">
        <v>11</v>
      </c>
      <c r="B7" s="42"/>
      <c r="C7" s="42"/>
      <c r="D7" s="42"/>
      <c r="E7" s="42"/>
      <c r="F7" s="42"/>
      <c r="G7" s="42"/>
      <c r="H7" s="42"/>
      <c r="I7" s="41"/>
    </row>
    <row r="9" spans="1:9" x14ac:dyDescent="0.25">
      <c r="A9" s="7" t="s">
        <v>12</v>
      </c>
    </row>
    <row r="10" spans="1:9" x14ac:dyDescent="0.25">
      <c r="A10" s="7" t="s">
        <v>13</v>
      </c>
    </row>
    <row r="13" spans="1:9" ht="15.75" x14ac:dyDescent="0.25">
      <c r="A13" s="31" t="s">
        <v>0</v>
      </c>
      <c r="B13" s="32"/>
      <c r="C13" s="32"/>
      <c r="D13" s="32"/>
      <c r="E13" s="32"/>
      <c r="F13" s="32"/>
    </row>
    <row r="14" spans="1:9" x14ac:dyDescent="0.25">
      <c r="A14" s="12" t="s">
        <v>14</v>
      </c>
      <c r="B14" s="12" t="s">
        <v>15</v>
      </c>
      <c r="C14" s="30"/>
      <c r="D14" s="30"/>
      <c r="E14" s="30"/>
      <c r="F14" s="30"/>
    </row>
    <row r="15" spans="1:9" x14ac:dyDescent="0.25">
      <c r="A15" s="13">
        <v>36892</v>
      </c>
      <c r="B15" s="14">
        <v>-95000</v>
      </c>
      <c r="C15" s="26" t="s">
        <v>16</v>
      </c>
      <c r="D15" s="26"/>
      <c r="E15" s="26"/>
      <c r="F15" s="26"/>
    </row>
    <row r="16" spans="1:9" x14ac:dyDescent="0.25">
      <c r="A16" s="15">
        <v>37256</v>
      </c>
      <c r="B16" s="16">
        <v>20000</v>
      </c>
      <c r="C16" s="27" t="s">
        <v>17</v>
      </c>
      <c r="D16" s="27"/>
      <c r="E16" s="27"/>
      <c r="F16" s="27"/>
    </row>
    <row r="17" spans="1:6" x14ac:dyDescent="0.25">
      <c r="A17" s="13">
        <v>37621</v>
      </c>
      <c r="B17" s="14">
        <v>20000</v>
      </c>
      <c r="C17" s="36" t="s">
        <v>17</v>
      </c>
      <c r="D17" s="37"/>
      <c r="E17" s="37"/>
      <c r="F17" s="38"/>
    </row>
    <row r="18" spans="1:6" x14ac:dyDescent="0.25">
      <c r="A18" s="15">
        <v>37986</v>
      </c>
      <c r="B18" s="16">
        <v>20000</v>
      </c>
      <c r="C18" s="33" t="s">
        <v>17</v>
      </c>
      <c r="D18" s="34"/>
      <c r="E18" s="34"/>
      <c r="F18" s="35"/>
    </row>
    <row r="19" spans="1:6" x14ac:dyDescent="0.25">
      <c r="A19" s="13">
        <v>38352</v>
      </c>
      <c r="B19" s="14">
        <v>20000</v>
      </c>
      <c r="C19" s="36" t="s">
        <v>17</v>
      </c>
      <c r="D19" s="37"/>
      <c r="E19" s="37"/>
      <c r="F19" s="38"/>
    </row>
    <row r="20" spans="1:6" x14ac:dyDescent="0.25">
      <c r="A20" s="15">
        <v>38717</v>
      </c>
      <c r="B20" s="16">
        <v>20000</v>
      </c>
      <c r="C20" s="33" t="s">
        <v>17</v>
      </c>
      <c r="D20" s="34"/>
      <c r="E20" s="34"/>
      <c r="F20" s="35"/>
    </row>
    <row r="21" spans="1:6" x14ac:dyDescent="0.25">
      <c r="A21" s="13">
        <v>38717</v>
      </c>
      <c r="B21" s="14">
        <v>15000</v>
      </c>
      <c r="C21" s="26" t="s">
        <v>18</v>
      </c>
      <c r="D21" s="26"/>
      <c r="E21" s="26"/>
      <c r="F21" s="26"/>
    </row>
    <row r="22" spans="1:6" x14ac:dyDescent="0.25">
      <c r="A22" s="15">
        <v>38717</v>
      </c>
      <c r="B22" s="16">
        <v>10000</v>
      </c>
      <c r="C22" s="27" t="s">
        <v>19</v>
      </c>
      <c r="D22" s="27"/>
      <c r="E22" s="27"/>
      <c r="F22" s="27"/>
    </row>
    <row r="23" spans="1:6" ht="15.75" thickBot="1" x14ac:dyDescent="0.3">
      <c r="A23" s="17"/>
      <c r="B23" s="18">
        <f>XIRR(B15:B22,A15:A22)</f>
        <v>8.6599507927894601E-2</v>
      </c>
      <c r="C23" s="29" t="s">
        <v>1</v>
      </c>
      <c r="D23" s="29"/>
      <c r="E23" s="29"/>
      <c r="F23" s="29"/>
    </row>
    <row r="26" spans="1:6" ht="15.75" x14ac:dyDescent="0.25">
      <c r="A26" s="24" t="s">
        <v>24</v>
      </c>
      <c r="B26" s="25"/>
      <c r="C26" s="25"/>
      <c r="D26" s="25"/>
    </row>
    <row r="27" spans="1:6" x14ac:dyDescent="0.25">
      <c r="A27" t="s">
        <v>14</v>
      </c>
      <c r="B27" t="s">
        <v>22</v>
      </c>
      <c r="C27" t="s">
        <v>20</v>
      </c>
      <c r="D27" t="s">
        <v>21</v>
      </c>
    </row>
    <row r="28" spans="1:6" x14ac:dyDescent="0.25">
      <c r="A28" s="1">
        <v>37256</v>
      </c>
      <c r="B28" s="2">
        <v>20000</v>
      </c>
      <c r="C28" s="4">
        <f t="shared" ref="C28:C34" si="0">1/(1+$B$23)^((A28-$A$15)/365)</f>
        <v>0.9205117077065359</v>
      </c>
      <c r="D28" s="2">
        <f>B28*C28</f>
        <v>18410.234154130718</v>
      </c>
    </row>
    <row r="29" spans="1:6" x14ac:dyDescent="0.25">
      <c r="A29" s="1">
        <v>37621</v>
      </c>
      <c r="B29" s="2">
        <v>20000</v>
      </c>
      <c r="C29" s="4">
        <f t="shared" si="0"/>
        <v>0.84714901947813137</v>
      </c>
      <c r="D29" s="2">
        <f t="shared" ref="D29:D34" si="1">B29*C29</f>
        <v>16942.980389562628</v>
      </c>
    </row>
    <row r="30" spans="1:6" x14ac:dyDescent="0.25">
      <c r="A30" s="1">
        <v>37986</v>
      </c>
      <c r="B30" s="2">
        <v>20000</v>
      </c>
      <c r="C30" s="4">
        <f t="shared" si="0"/>
        <v>0.77963317054469627</v>
      </c>
      <c r="D30" s="2">
        <f t="shared" si="1"/>
        <v>15592.663410893925</v>
      </c>
    </row>
    <row r="31" spans="1:6" x14ac:dyDescent="0.25">
      <c r="A31" s="1">
        <v>38352</v>
      </c>
      <c r="B31" s="2">
        <v>20000</v>
      </c>
      <c r="C31" s="4">
        <f t="shared" si="0"/>
        <v>0.7173349381872155</v>
      </c>
      <c r="D31" s="2">
        <f t="shared" si="1"/>
        <v>14346.698763744311</v>
      </c>
    </row>
    <row r="32" spans="1:6" x14ac:dyDescent="0.25">
      <c r="A32" s="1">
        <v>38717</v>
      </c>
      <c r="B32" s="2">
        <v>20000</v>
      </c>
      <c r="C32" s="4">
        <f t="shared" si="0"/>
        <v>0.66016497610526903</v>
      </c>
      <c r="D32" s="2">
        <f t="shared" si="1"/>
        <v>13203.299522105381</v>
      </c>
    </row>
    <row r="33" spans="1:5" x14ac:dyDescent="0.25">
      <c r="A33" s="1">
        <v>38717</v>
      </c>
      <c r="B33" s="2">
        <v>15000</v>
      </c>
      <c r="C33" s="4">
        <f t="shared" si="0"/>
        <v>0.66016497610526903</v>
      </c>
      <c r="D33" s="2">
        <f t="shared" si="1"/>
        <v>9902.474641579036</v>
      </c>
    </row>
    <row r="34" spans="1:5" x14ac:dyDescent="0.25">
      <c r="A34" s="1">
        <v>38717</v>
      </c>
      <c r="B34" s="2">
        <v>10000</v>
      </c>
      <c r="C34" s="4">
        <f t="shared" si="0"/>
        <v>0.66016497610526903</v>
      </c>
      <c r="D34" s="2">
        <f t="shared" si="1"/>
        <v>6601.6497610526903</v>
      </c>
    </row>
    <row r="35" spans="1:5" x14ac:dyDescent="0.25">
      <c r="C35" s="19" t="s">
        <v>23</v>
      </c>
      <c r="D35" s="20">
        <f>SUM(D28:D34)</f>
        <v>95000.000643068692</v>
      </c>
    </row>
    <row r="37" spans="1:5" x14ac:dyDescent="0.25">
      <c r="A37" s="3" t="s">
        <v>25</v>
      </c>
    </row>
    <row r="38" spans="1:5" ht="15.75" thickBot="1" x14ac:dyDescent="0.3"/>
    <row r="39" spans="1:5" ht="15.75" thickBot="1" x14ac:dyDescent="0.3">
      <c r="A39" s="8" t="s">
        <v>2</v>
      </c>
      <c r="B39" s="8" t="s">
        <v>3</v>
      </c>
      <c r="C39" s="8"/>
      <c r="D39" s="8"/>
    </row>
    <row r="40" spans="1:5" x14ac:dyDescent="0.25">
      <c r="A40" s="9">
        <f>SUM(D28:D34)</f>
        <v>95000.000643068692</v>
      </c>
      <c r="B40" s="21"/>
      <c r="C40" s="26" t="s">
        <v>4</v>
      </c>
      <c r="D40" s="26"/>
    </row>
    <row r="41" spans="1:5" x14ac:dyDescent="0.25">
      <c r="A41" s="10"/>
      <c r="B41" s="10">
        <v>90000</v>
      </c>
      <c r="C41" s="27" t="s">
        <v>5</v>
      </c>
      <c r="D41" s="27"/>
    </row>
    <row r="42" spans="1:5" x14ac:dyDescent="0.25">
      <c r="A42" s="11"/>
      <c r="B42" s="11">
        <f>SUM(D28:D33)</f>
        <v>88398.350882016006</v>
      </c>
      <c r="C42" s="26" t="s">
        <v>6</v>
      </c>
      <c r="D42" s="26"/>
    </row>
    <row r="43" spans="1:5" ht="15.75" thickBot="1" x14ac:dyDescent="0.3">
      <c r="A43" s="23">
        <f>B41-D34</f>
        <v>83398.350238947314</v>
      </c>
      <c r="B43" s="23"/>
      <c r="C43" s="28" t="s">
        <v>7</v>
      </c>
      <c r="D43" s="28"/>
    </row>
    <row r="44" spans="1:5" x14ac:dyDescent="0.25">
      <c r="A44" s="22">
        <f>SUM(A40:A43)-SUM(B40:B44)</f>
        <v>0</v>
      </c>
      <c r="B44" s="2"/>
    </row>
    <row r="45" spans="1:5" x14ac:dyDescent="0.25">
      <c r="A45" s="2"/>
      <c r="B45" s="2"/>
    </row>
    <row r="46" spans="1:5" ht="15.75" x14ac:dyDescent="0.25">
      <c r="A46" s="24" t="s">
        <v>31</v>
      </c>
      <c r="B46" s="25"/>
      <c r="C46" s="25"/>
      <c r="D46" s="25"/>
      <c r="E46" s="25"/>
    </row>
    <row r="47" spans="1:5" s="5" customFormat="1" ht="30" x14ac:dyDescent="0.25">
      <c r="A47" s="5" t="s">
        <v>26</v>
      </c>
      <c r="B47" s="5" t="s">
        <v>27</v>
      </c>
      <c r="C47" s="5" t="s">
        <v>28</v>
      </c>
      <c r="D47" s="5" t="s">
        <v>29</v>
      </c>
      <c r="E47" s="5" t="s">
        <v>30</v>
      </c>
    </row>
    <row r="48" spans="1:5" x14ac:dyDescent="0.25">
      <c r="A48">
        <v>2001</v>
      </c>
      <c r="B48" s="2">
        <f>A40</f>
        <v>95000.000643068692</v>
      </c>
      <c r="C48" s="2">
        <f>B48*((1+$B$23)^((A16-A15)/365)-1)</f>
        <v>8203.4674364000002</v>
      </c>
      <c r="D48" s="2">
        <f>-B28</f>
        <v>-20000</v>
      </c>
      <c r="E48" s="2">
        <f>SUM(B48:D48)</f>
        <v>83203.468079468686</v>
      </c>
    </row>
    <row r="49" spans="1:5" x14ac:dyDescent="0.25">
      <c r="A49">
        <f>A48+1</f>
        <v>2002</v>
      </c>
      <c r="B49" s="2">
        <f>E48</f>
        <v>83203.468079468686</v>
      </c>
      <c r="C49" s="2">
        <f>B49*((1+$B$23)^((A17-A16)/365)-1)</f>
        <v>7205.379393576266</v>
      </c>
      <c r="D49" s="2">
        <f>-B29</f>
        <v>-20000</v>
      </c>
      <c r="E49" s="2">
        <f t="shared" ref="E49:E52" si="2">SUM(B49:D49)</f>
        <v>70408.847473044952</v>
      </c>
    </row>
    <row r="50" spans="1:5" x14ac:dyDescent="0.25">
      <c r="A50">
        <f t="shared" ref="A50:A52" si="3">A49+1</f>
        <v>2003</v>
      </c>
      <c r="B50" s="2">
        <f t="shared" ref="B50:B52" si="4">E49</f>
        <v>70408.847473044952</v>
      </c>
      <c r="C50" s="2">
        <f>B50*((1+$B$23)^((A18-A17)/365)-1)</f>
        <v>6097.3715449358715</v>
      </c>
      <c r="D50" s="2">
        <f>-B30</f>
        <v>-20000</v>
      </c>
      <c r="E50" s="2">
        <f t="shared" si="2"/>
        <v>56506.219017980824</v>
      </c>
    </row>
    <row r="51" spans="1:5" x14ac:dyDescent="0.25">
      <c r="A51">
        <f t="shared" si="3"/>
        <v>2004</v>
      </c>
      <c r="B51" s="2">
        <f t="shared" si="4"/>
        <v>56506.219017980824</v>
      </c>
      <c r="C51" s="2">
        <f>B51*((1+$B$23)^((A19-A18)/365)-1)</f>
        <v>4907.383391809838</v>
      </c>
      <c r="D51" s="2">
        <f>-B31</f>
        <v>-20000</v>
      </c>
      <c r="E51" s="2">
        <f t="shared" si="2"/>
        <v>41413.602409790663</v>
      </c>
    </row>
    <row r="52" spans="1:5" x14ac:dyDescent="0.25">
      <c r="A52">
        <f t="shared" si="3"/>
        <v>2005</v>
      </c>
      <c r="B52" s="2">
        <f t="shared" si="4"/>
        <v>41413.602409790663</v>
      </c>
      <c r="C52" s="2">
        <f>B52*((1+$B$23)^((A20-A19)/365)-1)</f>
        <v>3586.3975902093375</v>
      </c>
      <c r="D52" s="2">
        <f>-B32</f>
        <v>-20000</v>
      </c>
      <c r="E52" s="2">
        <f t="shared" si="2"/>
        <v>25000</v>
      </c>
    </row>
    <row r="53" spans="1:5" x14ac:dyDescent="0.25">
      <c r="B53" s="2"/>
      <c r="C53" s="2"/>
      <c r="D53" s="2"/>
      <c r="E53" s="2"/>
    </row>
  </sheetData>
  <mergeCells count="19">
    <mergeCell ref="A1:H1"/>
    <mergeCell ref="C15:F15"/>
    <mergeCell ref="C16:F16"/>
    <mergeCell ref="C17:F17"/>
    <mergeCell ref="A7:H7"/>
    <mergeCell ref="C23:F23"/>
    <mergeCell ref="C14:F14"/>
    <mergeCell ref="A13:F13"/>
    <mergeCell ref="A26:D26"/>
    <mergeCell ref="C18:F18"/>
    <mergeCell ref="C19:F19"/>
    <mergeCell ref="C20:F20"/>
    <mergeCell ref="C21:F21"/>
    <mergeCell ref="C22:F22"/>
    <mergeCell ref="A46:E46"/>
    <mergeCell ref="C40:D40"/>
    <mergeCell ref="C41:D41"/>
    <mergeCell ref="C42:D42"/>
    <mergeCell ref="C43:D43"/>
  </mergeCells>
  <hyperlinks>
    <hyperlink ref="A7" r:id="rId1" location="ifrs_16_example_finance_lease_by_lessor_01" display="https://ifrscommunity.com/knowledge-base/ifrs-16-lessor-accounting/#ifrs_16_example_finance_lease_by_lessor_01" xr:uid="{1D4EE296-16D4-4FFC-A329-8BA03A2277E6}"/>
    <hyperlink ref="A3" r:id="rId2" xr:uid="{2F7B5B7D-30DB-42D5-B2AA-2479166ED0D3}"/>
  </hyperlinks>
  <pageMargins left="0.7" right="0.7" top="0.75" bottom="0.75" header="0.3" footer="0.3"/>
  <pageSetup paperSize="9" orientation="portrait" r:id="rId3"/>
  <legacy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16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16 example: accounting for a finance lease by a lessor</dc:title>
  <dc:creator>MM</dc:creator>
  <cp:lastModifiedBy>Marek Muc</cp:lastModifiedBy>
  <dcterms:created xsi:type="dcterms:W3CDTF">2018-10-07T16:09:19Z</dcterms:created>
  <dcterms:modified xsi:type="dcterms:W3CDTF">2023-08-10T13:07:33Z</dcterms:modified>
</cp:coreProperties>
</file>