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web dev\WP content\_excel uploads\"/>
    </mc:Choice>
  </mc:AlternateContent>
  <xr:revisionPtr revIDLastSave="0" documentId="13_ncr:1_{3272F076-CFFD-47C4-BE68-8DD7F17298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FRS 9 examp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9" i="1" l="1"/>
  <c r="A88" i="1"/>
  <c r="A87" i="1"/>
  <c r="A86" i="1"/>
  <c r="A85" i="1"/>
  <c r="B32" i="1"/>
  <c r="B55" i="1" l="1"/>
  <c r="B56" i="1" s="1"/>
  <c r="B54" i="1"/>
  <c r="B27" i="1"/>
  <c r="D38" i="1" s="1"/>
  <c r="B26" i="1"/>
  <c r="B38" i="1"/>
  <c r="B28" i="1" l="1"/>
  <c r="B78" i="1"/>
  <c r="F69" i="1" s="1"/>
  <c r="B79" i="1"/>
  <c r="F70" i="1" s="1"/>
  <c r="B57" i="1"/>
  <c r="B29" i="1" l="1"/>
  <c r="D39" i="1"/>
  <c r="B58" i="1"/>
  <c r="B80" i="1"/>
  <c r="F71" i="1" s="1"/>
  <c r="D40" i="1" l="1"/>
  <c r="B30" i="1"/>
  <c r="B31" i="1" s="1"/>
  <c r="D42" i="1" s="1"/>
  <c r="B81" i="1"/>
  <c r="F72" i="1" s="1"/>
  <c r="D41" i="1" l="1"/>
  <c r="B33" i="1" l="1"/>
  <c r="C38" i="1" l="1"/>
  <c r="E38" i="1" s="1"/>
  <c r="B39" i="1" s="1"/>
  <c r="C39" i="1" s="1"/>
  <c r="C56" i="1"/>
  <c r="D56" i="1" s="1"/>
  <c r="C57" i="1"/>
  <c r="D57" i="1" s="1"/>
  <c r="C58" i="1"/>
  <c r="D58" i="1" s="1"/>
  <c r="C55" i="1"/>
  <c r="D55" i="1" s="1"/>
  <c r="D54" i="1"/>
  <c r="D59" i="1" l="1"/>
  <c r="A63" i="1" s="1"/>
  <c r="D69" i="1"/>
  <c r="E39" i="1"/>
  <c r="B40" i="1" s="1"/>
  <c r="C40" i="1" l="1"/>
  <c r="E40" i="1" s="1"/>
  <c r="B41" i="1" s="1"/>
  <c r="C41" i="1" l="1"/>
  <c r="E41" i="1" s="1"/>
  <c r="B42" i="1" s="1"/>
  <c r="B69" i="1"/>
  <c r="C69" i="1" s="1"/>
  <c r="B77" i="1" s="1"/>
  <c r="B82" i="1" s="1"/>
  <c r="A62" i="1"/>
  <c r="A64" i="1" l="1"/>
  <c r="E69" i="1"/>
  <c r="G69" i="1" s="1"/>
  <c r="B70" i="1" s="1"/>
  <c r="C42" i="1"/>
  <c r="E42" i="1" s="1"/>
  <c r="E70" i="1" l="1"/>
  <c r="G70" i="1" s="1"/>
  <c r="B71" i="1" s="1"/>
  <c r="E71" i="1" l="1"/>
  <c r="G71" i="1" s="1"/>
  <c r="B72" i="1" s="1"/>
  <c r="E72" i="1" l="1"/>
  <c r="G7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Muc</author>
  </authors>
  <commentList>
    <comment ref="C68" authorId="0" shapeId="0" xr:uid="{C5022B75-EB6C-44F1-A957-5B4A516763EB}">
      <text>
        <r>
          <rPr>
            <b/>
            <sz val="9"/>
            <color indexed="81"/>
            <rFont val="Tahoma"/>
            <family val="2"/>
          </rPr>
          <t>Marek Muc:</t>
        </r>
        <r>
          <rPr>
            <sz val="9"/>
            <color indexed="81"/>
            <rFont val="Tahoma"/>
            <family val="2"/>
          </rPr>
          <t xml:space="preserve">
Excluding the fee</t>
        </r>
      </text>
    </comment>
    <comment ref="D68" authorId="0" shapeId="0" xr:uid="{BF5BBD75-6FC4-40EF-920F-2D083D4CB724}">
      <text>
        <r>
          <rPr>
            <b/>
            <sz val="9"/>
            <color indexed="81"/>
            <rFont val="Tahoma"/>
            <family val="2"/>
          </rPr>
          <t>Marek Muc:</t>
        </r>
        <r>
          <rPr>
            <sz val="9"/>
            <color indexed="81"/>
            <rFont val="Tahoma"/>
            <family val="2"/>
          </rPr>
          <t xml:space="preserve">
Additional fee of $3,000 is not recognised as a one-off gain/loss but is amortised (IFRS 9.B3.3.6A). This payment reduces the carrying amount of the liability.</t>
        </r>
      </text>
    </comment>
  </commentList>
</comments>
</file>

<file path=xl/sharedStrings.xml><?xml version="1.0" encoding="utf-8"?>
<sst xmlns="http://schemas.openxmlformats.org/spreadsheetml/2006/main" count="60" uniqueCount="45">
  <si>
    <t>EIR</t>
  </si>
  <si>
    <t>IFRS 9 example: Modification of a financial liability that does not result in a derecognition</t>
  </si>
  <si>
    <t>© Marek Muc</t>
  </si>
  <si>
    <t>This Excel file accompanies the following example available at IFRScommunity.com:</t>
  </si>
  <si>
    <t xml:space="preserve">At IFRScommunity.com, years are denoted as 20X1, 20X2, etc. However, for valid format date input in spreadsheet formulas, they are changed to 2001, 2002, etc. </t>
  </si>
  <si>
    <t>Rest assured, this example remains relevant and is not outdated, even though it begins in 2001.</t>
  </si>
  <si>
    <t>Modification of a financial liability that does not result in a derecognition</t>
  </si>
  <si>
    <t>Repayment date</t>
  </si>
  <si>
    <t>Interest p.a.</t>
  </si>
  <si>
    <t>Face value</t>
  </si>
  <si>
    <t>Origination fees</t>
  </si>
  <si>
    <t>Assumptions</t>
  </si>
  <si>
    <t>Date</t>
  </si>
  <si>
    <t>Cash flow</t>
  </si>
  <si>
    <t>Loan principal minus fee</t>
  </si>
  <si>
    <t>Interest payment</t>
  </si>
  <si>
    <t>Cash flows and EIR</t>
  </si>
  <si>
    <t>Repayment of principal</t>
  </si>
  <si>
    <t>Opening 
balance</t>
  </si>
  <si>
    <t>Interest in P/L</t>
  </si>
  <si>
    <t>Closing 
balance</t>
  </si>
  <si>
    <t>Year</t>
  </si>
  <si>
    <t>Accounting schedule for the loan</t>
  </si>
  <si>
    <t>Before modification</t>
  </si>
  <si>
    <t>After modification made on 1 January 20X4</t>
  </si>
  <si>
    <t>Modification fee</t>
  </si>
  <si>
    <t>Modified terms</t>
  </si>
  <si>
    <t>Discount factor</t>
  </si>
  <si>
    <t>Present value</t>
  </si>
  <si>
    <t>Total:</t>
  </si>
  <si>
    <t>Calculation of present value of the loan liability after modification (using original EIR):</t>
  </si>
  <si>
    <t>Loan's present value after the modification</t>
  </si>
  <si>
    <t>Loan's present value before the modification</t>
  </si>
  <si>
    <t>Fee paid</t>
  </si>
  <si>
    <t>One-off 
loss in P/L</t>
  </si>
  <si>
    <t>New accounting schedule for the loan</t>
  </si>
  <si>
    <t>Relative difference (IFRS 9.B3.3.6)</t>
  </si>
  <si>
    <t>Calculation of loan's EIR after the modification :</t>
  </si>
  <si>
    <t>Value</t>
  </si>
  <si>
    <t>Origination date</t>
  </si>
  <si>
    <t>Summary</t>
  </si>
  <si>
    <t>Discounting expense</t>
  </si>
  <si>
    <t>Total expense</t>
  </si>
  <si>
    <t>Net cash flow</t>
  </si>
  <si>
    <t>Interest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</si>
</sst>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\(#,##0\);&quot;-&quot;"/>
    <numFmt numFmtId="165" formatCode="#,##0.0000"/>
    <numFmt numFmtId="166" formatCode="0.0%"/>
    <numFmt numFmtId="167" formatCode="#,##0;\(#,##0\);\-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</fills>
  <borders count="19">
    <border>
      <left/>
      <right/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164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16" fontId="0" fillId="0" borderId="0" xfId="0" applyNumberFormat="1" applyAlignment="1">
      <alignment horizontal="center" wrapText="1"/>
    </xf>
    <xf numFmtId="0" fontId="2" fillId="0" borderId="0" xfId="0" applyFont="1"/>
    <xf numFmtId="0" fontId="4" fillId="0" borderId="0" xfId="1" applyFill="1"/>
    <xf numFmtId="0" fontId="5" fillId="0" borderId="0" xfId="0" applyFont="1"/>
    <xf numFmtId="164" fontId="0" fillId="3" borderId="3" xfId="0" applyNumberFormat="1" applyFill="1" applyBorder="1"/>
    <xf numFmtId="164" fontId="0" fillId="0" borderId="3" xfId="0" applyNumberFormat="1" applyBorder="1"/>
    <xf numFmtId="164" fontId="0" fillId="3" borderId="4" xfId="0" applyNumberFormat="1" applyFill="1" applyBorder="1"/>
    <xf numFmtId="164" fontId="0" fillId="0" borderId="7" xfId="0" applyNumberFormat="1" applyBorder="1"/>
    <xf numFmtId="9" fontId="0" fillId="3" borderId="7" xfId="0" applyNumberFormat="1" applyFill="1" applyBorder="1"/>
    <xf numFmtId="14" fontId="0" fillId="0" borderId="7" xfId="0" applyNumberFormat="1" applyBorder="1"/>
    <xf numFmtId="14" fontId="0" fillId="3" borderId="9" xfId="0" applyNumberFormat="1" applyFill="1" applyBorder="1"/>
    <xf numFmtId="0" fontId="1" fillId="0" borderId="0" xfId="0" applyFont="1" applyAlignment="1">
      <alignment horizontal="right"/>
    </xf>
    <xf numFmtId="0" fontId="6" fillId="2" borderId="4" xfId="0" applyFont="1" applyFill="1" applyBorder="1"/>
    <xf numFmtId="0" fontId="6" fillId="2" borderId="5" xfId="0" applyFont="1" applyFill="1" applyBorder="1"/>
    <xf numFmtId="14" fontId="0" fillId="3" borderId="7" xfId="0" applyNumberFormat="1" applyFill="1" applyBorder="1"/>
    <xf numFmtId="0" fontId="1" fillId="0" borderId="9" xfId="0" applyFont="1" applyBorder="1" applyAlignment="1">
      <alignment horizontal="right"/>
    </xf>
    <xf numFmtId="166" fontId="1" fillId="0" borderId="10" xfId="0" applyNumberFormat="1" applyFont="1" applyBorder="1"/>
    <xf numFmtId="165" fontId="6" fillId="2" borderId="2" xfId="0" applyNumberFormat="1" applyFont="1" applyFill="1" applyBorder="1" applyAlignment="1">
      <alignment wrapText="1"/>
    </xf>
    <xf numFmtId="167" fontId="6" fillId="2" borderId="2" xfId="0" applyNumberFormat="1" applyFont="1" applyFill="1" applyBorder="1"/>
    <xf numFmtId="0" fontId="6" fillId="2" borderId="2" xfId="0" applyFont="1" applyFill="1" applyBorder="1" applyAlignment="1">
      <alignment wrapText="1"/>
    </xf>
    <xf numFmtId="9" fontId="0" fillId="3" borderId="4" xfId="0" applyNumberFormat="1" applyFill="1" applyBorder="1"/>
    <xf numFmtId="164" fontId="0" fillId="0" borderId="9" xfId="0" applyNumberFormat="1" applyBorder="1"/>
    <xf numFmtId="165" fontId="0" fillId="0" borderId="0" xfId="0" applyNumberFormat="1"/>
    <xf numFmtId="164" fontId="1" fillId="0" borderId="0" xfId="0" applyNumberFormat="1" applyFont="1"/>
    <xf numFmtId="9" fontId="1" fillId="3" borderId="9" xfId="0" applyNumberFormat="1" applyFont="1" applyFill="1" applyBorder="1"/>
    <xf numFmtId="10" fontId="1" fillId="0" borderId="0" xfId="0" applyNumberFormat="1" applyFont="1"/>
    <xf numFmtId="0" fontId="0" fillId="0" borderId="3" xfId="0" applyBorder="1"/>
    <xf numFmtId="0" fontId="0" fillId="0" borderId="8" xfId="0" applyBorder="1"/>
    <xf numFmtId="164" fontId="1" fillId="3" borderId="10" xfId="0" applyNumberFormat="1" applyFont="1" applyFill="1" applyBorder="1"/>
    <xf numFmtId="164" fontId="1" fillId="3" borderId="11" xfId="0" applyNumberFormat="1" applyFont="1" applyFill="1" applyBorder="1"/>
    <xf numFmtId="0" fontId="8" fillId="2" borderId="12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3" borderId="5" xfId="0" applyFill="1" applyBorder="1"/>
    <xf numFmtId="0" fontId="0" fillId="3" borderId="6" xfId="0" applyFill="1" applyBorder="1"/>
    <xf numFmtId="0" fontId="0" fillId="0" borderId="10" xfId="0" applyBorder="1"/>
    <xf numFmtId="0" fontId="0" fillId="0" borderId="11" xfId="0" applyBorder="1"/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0" fillId="3" borderId="3" xfId="0" applyFill="1" applyBorder="1"/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4" fillId="0" borderId="0" xfId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164" fontId="1" fillId="0" borderId="18" xfId="0" applyNumberFormat="1" applyFont="1" applyBorder="1"/>
    <xf numFmtId="164" fontId="1" fillId="3" borderId="9" xfId="0" applyNumberFormat="1" applyFont="1" applyFill="1" applyBorder="1"/>
    <xf numFmtId="3" fontId="10" fillId="0" borderId="0" xfId="0" applyNumberFormat="1" applyFont="1"/>
  </cellXfs>
  <cellStyles count="2">
    <cellStyle name="Hyperlink" xfId="1" builtinId="8"/>
    <cellStyle name="Normal" xfId="0" builtinId="0"/>
  </cellStyles>
  <dxfs count="24">
    <dxf>
      <numFmt numFmtId="164" formatCode="#,##0;\(#,##0\);&quot;-&quot;"/>
      <fill>
        <patternFill patternType="none">
          <fgColor indexed="64"/>
          <bgColor indexed="65"/>
        </patternFill>
      </fill>
    </dxf>
    <dxf>
      <numFmt numFmtId="19" formatCode="yyyy/mm/dd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64" formatCode="#,##0;\(#,##0\);&quot;-&quot;"/>
      <fill>
        <patternFill patternType="none">
          <fgColor indexed="64"/>
          <bgColor indexed="65"/>
        </patternFill>
      </fill>
    </dxf>
    <dxf>
      <numFmt numFmtId="164" formatCode="#,##0;\(#,##0\);&quot;-&quot;"/>
      <fill>
        <patternFill patternType="none">
          <fgColor indexed="64"/>
          <bgColor indexed="65"/>
        </patternFill>
      </fill>
    </dxf>
    <dxf>
      <numFmt numFmtId="164" formatCode="#,##0;\(#,##0\);&quot;-&quot;"/>
      <fill>
        <patternFill patternType="none">
          <fgColor indexed="64"/>
          <bgColor indexed="65"/>
        </patternFill>
      </fill>
    </dxf>
    <dxf>
      <numFmt numFmtId="164" formatCode="#,##0;\(#,##0\);&quot;-&quot;"/>
      <fill>
        <patternFill patternType="none">
          <fgColor indexed="64"/>
          <bgColor indexed="65"/>
        </patternFill>
      </fill>
    </dxf>
    <dxf>
      <numFmt numFmtId="164" formatCode="#,##0;\(#,##0\);&quot;-&quot;"/>
      <fill>
        <patternFill patternType="none">
          <fgColor indexed="64"/>
          <bgColor indexed="65"/>
        </patternFill>
      </fill>
    </dxf>
    <dxf>
      <numFmt numFmtId="164" formatCode="#,##0;\(#,##0\);&quot;-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64" formatCode="#,##0;\(#,##0\);&quot;-&quot;"/>
      <fill>
        <patternFill patternType="none">
          <fgColor indexed="64"/>
          <bgColor indexed="65"/>
        </patternFill>
      </fill>
    </dxf>
    <dxf>
      <numFmt numFmtId="165" formatCode="#,##0.0000"/>
    </dxf>
    <dxf>
      <numFmt numFmtId="164" formatCode="#,##0;\(#,##0\);&quot;-&quot;"/>
      <fill>
        <patternFill patternType="none">
          <fgColor indexed="64"/>
          <bgColor indexed="65"/>
        </patternFill>
      </fill>
    </dxf>
    <dxf>
      <numFmt numFmtId="19" formatCode="yyyy/mm/dd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64" formatCode="#,##0;\(#,##0\);&quot;-&quot;"/>
      <fill>
        <patternFill patternType="none">
          <fgColor indexed="64"/>
          <bgColor indexed="65"/>
        </patternFill>
      </fill>
    </dxf>
    <dxf>
      <numFmt numFmtId="164" formatCode="#,##0;\(#,##0\);&quot;-&quot;"/>
      <fill>
        <patternFill patternType="none">
          <fgColor indexed="64"/>
          <bgColor indexed="65"/>
        </patternFill>
      </fill>
    </dxf>
    <dxf>
      <numFmt numFmtId="164" formatCode="#,##0;\(#,##0\);&quot;-&quot;"/>
      <fill>
        <patternFill patternType="none">
          <fgColor indexed="64"/>
          <bgColor indexed="65"/>
        </patternFill>
      </fill>
    </dxf>
    <dxf>
      <numFmt numFmtId="164" formatCode="#,##0;\(#,##0\);&quot;-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92038D7-621C-44EE-96E1-62B1F16B1C3C}" name="Table3" displayName="Table3" ref="A37:E42" totalsRowShown="0" dataDxfId="23">
  <autoFilter ref="A37:E42" xr:uid="{E92038D7-621C-44EE-96E1-62B1F16B1C3C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861A016-873E-4080-A7CB-56D77D1A7727}" name="Year" dataDxfId="22"/>
    <tableColumn id="2" xr3:uid="{297F8A6C-632F-40BE-8ADB-D592D3543264}" name="Opening _x000a_balance" dataDxfId="21">
      <calculatedColumnFormula>E37</calculatedColumnFormula>
    </tableColumn>
    <tableColumn id="3" xr3:uid="{D9102953-B4E3-49B7-A153-4278B8E53D23}" name="Interest in P/L" dataDxfId="20"/>
    <tableColumn id="4" xr3:uid="{0E7C1101-9A2D-4163-B6F6-37627571672B}" name="Cash flow" dataDxfId="19"/>
    <tableColumn id="5" xr3:uid="{B790B653-8B3E-4CA4-B79B-3902EFD948E5}" name="Closing _x000a_balance" dataDxfId="18">
      <calculatedColumnFormula>SUM(B38:D38)</calculatedColumnFormula>
    </tableColumn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81A44C6-00C1-4DAA-86C3-4270146F7059}" name="Table4" displayName="Table4" ref="A53:D59" totalsRowShown="0" headerRowDxfId="17" dataDxfId="16">
  <autoFilter ref="A53:D59" xr:uid="{081A44C6-00C1-4DAA-86C3-4270146F7059}">
    <filterColumn colId="0" hiddenButton="1"/>
    <filterColumn colId="1" hiddenButton="1"/>
    <filterColumn colId="2" hiddenButton="1"/>
    <filterColumn colId="3" hiddenButton="1"/>
  </autoFilter>
  <tableColumns count="4">
    <tableColumn id="1" xr3:uid="{18753DD5-A3CF-4539-95CF-3CA8EB9494AF}" name="Date" dataDxfId="15"/>
    <tableColumn id="2" xr3:uid="{6F7C6B0D-1A5B-4025-9355-82F9D1F7FEB8}" name="Cash flow" dataDxfId="14"/>
    <tableColumn id="3" xr3:uid="{A93DD5D8-ECAF-4EB7-8DCC-2FC188D61D7D}" name="Discount factor" dataDxfId="13"/>
    <tableColumn id="4" xr3:uid="{3AF97777-E937-41AC-A5D8-EDC0B2B0A44F}" name="Present value" dataDxfId="12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1FBBB51-DFA7-4C3A-A35C-9C882111F2FA}" name="Table6" displayName="Table6" ref="A68:G72" totalsRowShown="0" dataDxfId="11">
  <autoFilter ref="A68:G72" xr:uid="{F1FBBB51-DFA7-4C3A-A35C-9C882111F2F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4DCB9FD0-7D71-41DF-BF8D-5C4D01CC7506}" name="Year" dataDxfId="10"/>
    <tableColumn id="2" xr3:uid="{B130297F-6139-4503-8A74-A2D856B93BA4}" name="Opening _x000a_balance" dataDxfId="9">
      <calculatedColumnFormula>G68</calculatedColumnFormula>
    </tableColumn>
    <tableColumn id="3" xr3:uid="{80811D99-73B9-461B-BF52-42FD2BE7EEB5}" name="One-off _x000a_loss in P/L" dataDxfId="8"/>
    <tableColumn id="4" xr3:uid="{2A205611-F57F-4983-A60B-4E47934865B2}" name="Fee paid" dataDxfId="7"/>
    <tableColumn id="5" xr3:uid="{BF84C153-CC7E-400B-9736-8512FE8A56C2}" name="Interest in P/L" dataDxfId="6">
      <calculatedColumnFormula>SUM(B69:D69)*((1+$B$82)^((A78-A77)/365)-1)</calculatedColumnFormula>
    </tableColumn>
    <tableColumn id="6" xr3:uid="{657B26CC-1504-4A30-B951-EB0FD6E9C4F3}" name="Cash flow" dataDxfId="5">
      <calculatedColumnFormula>-B78</calculatedColumnFormula>
    </tableColumn>
    <tableColumn id="7" xr3:uid="{602E7EEA-762B-42F2-8F5D-BAA7CF1F9393}" name="Closing _x000a_balance" dataDxfId="4">
      <calculatedColumnFormula>SUM(B69:F69)</calculatedColumnFormula>
    </tableColumn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5FC1C61-E8BE-424D-B8A6-D8D5AE23EC25}" name="Table7" displayName="Table7" ref="A76:B82" totalsRowShown="0" headerRowDxfId="3" dataDxfId="2">
  <autoFilter ref="A76:B82" xr:uid="{F5FC1C61-E8BE-424D-B8A6-D8D5AE23EC25}">
    <filterColumn colId="0" hiddenButton="1"/>
    <filterColumn colId="1" hiddenButton="1"/>
  </autoFilter>
  <tableColumns count="2">
    <tableColumn id="1" xr3:uid="{34B4ED7B-19EA-4147-8F4D-9D3368237F41}" name="Date" dataDxfId="1"/>
    <tableColumn id="2" xr3:uid="{DC5F7309-B491-488A-9F23-AC9689411785}" name="Value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3" Type="http://schemas.openxmlformats.org/officeDocument/2006/relationships/printerSettings" Target="../printerSettings/printerSettings1.bin"/><Relationship Id="rId7" Type="http://schemas.openxmlformats.org/officeDocument/2006/relationships/table" Target="../tables/table3.xml"/><Relationship Id="rId2" Type="http://schemas.openxmlformats.org/officeDocument/2006/relationships/hyperlink" Target="https://ifrscommunity.com/knowledge-base/derecognition-of-financial-liabilities/" TargetMode="External"/><Relationship Id="rId1" Type="http://schemas.openxmlformats.org/officeDocument/2006/relationships/hyperlink" Target="https://marekmuc.com/" TargetMode="Externa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9"/>
  <sheetViews>
    <sheetView showGridLines="0" tabSelected="1" workbookViewId="0">
      <selection activeCell="D55" sqref="D55:D58"/>
    </sheetView>
  </sheetViews>
  <sheetFormatPr defaultColWidth="8.85546875" defaultRowHeight="15" x14ac:dyDescent="0.25"/>
  <cols>
    <col min="1" max="15" width="14.28515625" customWidth="1"/>
  </cols>
  <sheetData>
    <row r="1" spans="1:8" ht="45" customHeight="1" x14ac:dyDescent="0.25">
      <c r="A1" s="37" t="s">
        <v>1</v>
      </c>
      <c r="B1" s="38"/>
      <c r="C1" s="38"/>
      <c r="D1" s="38"/>
      <c r="E1" s="38"/>
      <c r="F1" s="38"/>
      <c r="G1" s="38"/>
      <c r="H1" s="38"/>
    </row>
    <row r="3" spans="1:8" x14ac:dyDescent="0.25">
      <c r="A3" s="7" t="s">
        <v>2</v>
      </c>
    </row>
    <row r="5" spans="1:8" x14ac:dyDescent="0.25">
      <c r="A5" t="s">
        <v>3</v>
      </c>
    </row>
    <row r="7" spans="1:8" x14ac:dyDescent="0.25">
      <c r="A7" s="51" t="s">
        <v>6</v>
      </c>
      <c r="B7" s="51"/>
      <c r="C7" s="51"/>
      <c r="D7" s="51"/>
      <c r="E7" s="51"/>
      <c r="F7" s="51"/>
      <c r="G7" s="51"/>
      <c r="H7" s="51"/>
    </row>
    <row r="9" spans="1:8" x14ac:dyDescent="0.25">
      <c r="A9" s="8" t="s">
        <v>4</v>
      </c>
    </row>
    <row r="10" spans="1:8" x14ac:dyDescent="0.25">
      <c r="A10" s="8" t="s">
        <v>5</v>
      </c>
    </row>
    <row r="12" spans="1:8" x14ac:dyDescent="0.25">
      <c r="A12" s="1"/>
    </row>
    <row r="13" spans="1:8" ht="16.5" thickBot="1" x14ac:dyDescent="0.3">
      <c r="A13" s="43" t="s">
        <v>11</v>
      </c>
      <c r="B13" s="44"/>
      <c r="C13" s="44"/>
    </row>
    <row r="14" spans="1:8" x14ac:dyDescent="0.25">
      <c r="A14" s="11">
        <v>100000</v>
      </c>
      <c r="B14" s="39" t="s">
        <v>9</v>
      </c>
      <c r="C14" s="40"/>
    </row>
    <row r="15" spans="1:8" x14ac:dyDescent="0.25">
      <c r="A15" s="12">
        <v>5000</v>
      </c>
      <c r="B15" s="31" t="s">
        <v>10</v>
      </c>
      <c r="C15" s="32"/>
    </row>
    <row r="16" spans="1:8" x14ac:dyDescent="0.25">
      <c r="A16" s="13">
        <v>0.05</v>
      </c>
      <c r="B16" s="45" t="s">
        <v>8</v>
      </c>
      <c r="C16" s="46"/>
    </row>
    <row r="17" spans="1:8" x14ac:dyDescent="0.25">
      <c r="A17" s="14">
        <v>36892</v>
      </c>
      <c r="B17" s="31" t="s">
        <v>39</v>
      </c>
      <c r="C17" s="32"/>
      <c r="G17" s="1"/>
    </row>
    <row r="18" spans="1:8" ht="15.75" thickBot="1" x14ac:dyDescent="0.3">
      <c r="A18" s="15">
        <v>38717</v>
      </c>
      <c r="B18" s="47" t="s">
        <v>7</v>
      </c>
      <c r="C18" s="48"/>
    </row>
    <row r="21" spans="1:8" ht="18.75" x14ac:dyDescent="0.25">
      <c r="A21" s="37" t="s">
        <v>23</v>
      </c>
      <c r="B21" s="38"/>
      <c r="C21" s="38"/>
      <c r="D21" s="38"/>
      <c r="E21" s="38"/>
      <c r="F21" s="38"/>
      <c r="G21" s="38"/>
      <c r="H21" s="38"/>
    </row>
    <row r="23" spans="1:8" x14ac:dyDescent="0.25">
      <c r="A23" s="1"/>
    </row>
    <row r="24" spans="1:8" ht="16.5" thickBot="1" x14ac:dyDescent="0.3">
      <c r="A24" s="35" t="s">
        <v>16</v>
      </c>
      <c r="B24" s="36"/>
      <c r="C24" s="36"/>
      <c r="D24" s="36"/>
    </row>
    <row r="25" spans="1:8" x14ac:dyDescent="0.25">
      <c r="A25" s="17" t="s">
        <v>12</v>
      </c>
      <c r="B25" s="18" t="s">
        <v>13</v>
      </c>
      <c r="C25" s="49"/>
      <c r="D25" s="50"/>
    </row>
    <row r="26" spans="1:8" x14ac:dyDescent="0.25">
      <c r="A26" s="19">
        <v>36892</v>
      </c>
      <c r="B26" s="9">
        <f>-(A14-A15)</f>
        <v>-95000</v>
      </c>
      <c r="C26" s="45" t="s">
        <v>14</v>
      </c>
      <c r="D26" s="46"/>
    </row>
    <row r="27" spans="1:8" x14ac:dyDescent="0.25">
      <c r="A27" s="14">
        <v>37256</v>
      </c>
      <c r="B27" s="10">
        <f>A14*A16</f>
        <v>5000</v>
      </c>
      <c r="C27" s="31" t="s">
        <v>15</v>
      </c>
      <c r="D27" s="32"/>
    </row>
    <row r="28" spans="1:8" x14ac:dyDescent="0.25">
      <c r="A28" s="19">
        <v>37621</v>
      </c>
      <c r="B28" s="9">
        <f>B27</f>
        <v>5000</v>
      </c>
      <c r="C28" s="45" t="s">
        <v>15</v>
      </c>
      <c r="D28" s="46"/>
    </row>
    <row r="29" spans="1:8" x14ac:dyDescent="0.25">
      <c r="A29" s="14">
        <v>37986</v>
      </c>
      <c r="B29" s="10">
        <f>B28</f>
        <v>5000</v>
      </c>
      <c r="C29" s="31" t="s">
        <v>15</v>
      </c>
      <c r="D29" s="32"/>
    </row>
    <row r="30" spans="1:8" x14ac:dyDescent="0.25">
      <c r="A30" s="19">
        <v>38352</v>
      </c>
      <c r="B30" s="9">
        <f>B29</f>
        <v>5000</v>
      </c>
      <c r="C30" s="45" t="s">
        <v>15</v>
      </c>
      <c r="D30" s="46"/>
    </row>
    <row r="31" spans="1:8" x14ac:dyDescent="0.25">
      <c r="A31" s="14">
        <v>38717</v>
      </c>
      <c r="B31" s="10">
        <f>B30</f>
        <v>5000</v>
      </c>
      <c r="C31" s="31" t="s">
        <v>15</v>
      </c>
      <c r="D31" s="32"/>
    </row>
    <row r="32" spans="1:8" x14ac:dyDescent="0.25">
      <c r="A32" s="19">
        <v>38717</v>
      </c>
      <c r="B32" s="9">
        <f>A14</f>
        <v>100000</v>
      </c>
      <c r="C32" s="45" t="s">
        <v>17</v>
      </c>
      <c r="D32" s="46"/>
    </row>
    <row r="33" spans="1:8" ht="15.75" thickBot="1" x14ac:dyDescent="0.3">
      <c r="A33" s="20" t="s">
        <v>0</v>
      </c>
      <c r="B33" s="21">
        <f>XIRR(B26:B32,A26:A32)</f>
        <v>6.1937692761421206E-2</v>
      </c>
      <c r="C33" s="41"/>
      <c r="D33" s="42"/>
    </row>
    <row r="36" spans="1:8" ht="16.5" thickBot="1" x14ac:dyDescent="0.3">
      <c r="A36" s="35" t="s">
        <v>22</v>
      </c>
      <c r="B36" s="36"/>
      <c r="C36" s="36"/>
      <c r="D36" s="36"/>
      <c r="E36" s="36"/>
    </row>
    <row r="37" spans="1:8" ht="30.75" thickBot="1" x14ac:dyDescent="0.3">
      <c r="A37" s="4" t="s">
        <v>21</v>
      </c>
      <c r="B37" s="22" t="s">
        <v>18</v>
      </c>
      <c r="C37" s="23" t="s">
        <v>19</v>
      </c>
      <c r="D37" s="23" t="s">
        <v>13</v>
      </c>
      <c r="E37" s="24" t="s">
        <v>20</v>
      </c>
    </row>
    <row r="38" spans="1:8" x14ac:dyDescent="0.25">
      <c r="A38">
        <v>2001</v>
      </c>
      <c r="B38" s="2">
        <f>A14-A15</f>
        <v>95000</v>
      </c>
      <c r="C38" s="2">
        <f>B38*((1+$B$33)^((A27-A26)/365)-1)</f>
        <v>5867.4721681353394</v>
      </c>
      <c r="D38" s="2">
        <f>-B27</f>
        <v>-5000</v>
      </c>
      <c r="E38" s="2">
        <f>SUM(B38:D38)</f>
        <v>95867.47216813534</v>
      </c>
    </row>
    <row r="39" spans="1:8" x14ac:dyDescent="0.25">
      <c r="A39">
        <v>2002</v>
      </c>
      <c r="B39" s="2">
        <f>E38</f>
        <v>95867.47216813534</v>
      </c>
      <c r="C39" s="2">
        <f>B39*((1+$B$33)^((A28-A27)/365)-1)</f>
        <v>5937.8100369640688</v>
      </c>
      <c r="D39" s="2">
        <f>-B28</f>
        <v>-5000</v>
      </c>
      <c r="E39" s="2">
        <f>SUM(B39:D39)</f>
        <v>96805.282205099415</v>
      </c>
    </row>
    <row r="40" spans="1:8" x14ac:dyDescent="0.25">
      <c r="A40">
        <v>2003</v>
      </c>
      <c r="B40" s="2">
        <f>E39</f>
        <v>96805.282205099415</v>
      </c>
      <c r="C40" s="2">
        <f>B40*((1+$B$33)^((A29-A28)/365)-1)</f>
        <v>5995.8958269021268</v>
      </c>
      <c r="D40" s="2">
        <f>-B29</f>
        <v>-5000</v>
      </c>
      <c r="E40" s="2">
        <f>SUM(B40:D40)</f>
        <v>97801.178032001539</v>
      </c>
    </row>
    <row r="41" spans="1:8" x14ac:dyDescent="0.25">
      <c r="A41">
        <v>2004</v>
      </c>
      <c r="B41" s="2">
        <f>E40</f>
        <v>97801.178032001539</v>
      </c>
      <c r="C41" s="2">
        <f>B41*((1+$B$33)^((A30-A29)/365)-1)</f>
        <v>6074.6805001223966</v>
      </c>
      <c r="D41" s="2">
        <f>-B30</f>
        <v>-5000</v>
      </c>
      <c r="E41" s="2">
        <f>SUM(B41:D41)</f>
        <v>98875.858532123937</v>
      </c>
    </row>
    <row r="42" spans="1:8" x14ac:dyDescent="0.25">
      <c r="A42">
        <v>2005</v>
      </c>
      <c r="B42" s="2">
        <f>E41</f>
        <v>98875.858532123937</v>
      </c>
      <c r="C42" s="2">
        <f>B42*((1+$B$33)^((A32-A30)/365)-1)</f>
        <v>6124.1425472844439</v>
      </c>
      <c r="D42" s="2">
        <f>-SUM(B31:B32)</f>
        <v>-105000</v>
      </c>
      <c r="E42" s="2">
        <f>SUM(B42:D42)</f>
        <v>1.0794083791552112E-3</v>
      </c>
    </row>
    <row r="45" spans="1:8" ht="18.75" x14ac:dyDescent="0.25">
      <c r="A45" s="37" t="s">
        <v>24</v>
      </c>
      <c r="B45" s="38"/>
      <c r="C45" s="38"/>
      <c r="D45" s="38"/>
      <c r="E45" s="38"/>
      <c r="F45" s="38"/>
      <c r="G45" s="38"/>
      <c r="H45" s="38"/>
    </row>
    <row r="47" spans="1:8" ht="16.5" thickBot="1" x14ac:dyDescent="0.3">
      <c r="A47" s="43" t="s">
        <v>26</v>
      </c>
      <c r="B47" s="44"/>
      <c r="C47" s="44"/>
    </row>
    <row r="48" spans="1:8" x14ac:dyDescent="0.25">
      <c r="A48" s="25">
        <v>0.06</v>
      </c>
      <c r="B48" s="39" t="s">
        <v>8</v>
      </c>
      <c r="C48" s="40"/>
    </row>
    <row r="49" spans="1:4" ht="15.75" thickBot="1" x14ac:dyDescent="0.3">
      <c r="A49" s="26">
        <v>3000</v>
      </c>
      <c r="B49" s="41" t="s">
        <v>25</v>
      </c>
      <c r="C49" s="42"/>
    </row>
    <row r="50" spans="1:4" x14ac:dyDescent="0.25">
      <c r="A50" s="2"/>
    </row>
    <row r="51" spans="1:4" x14ac:dyDescent="0.25">
      <c r="A51" s="1" t="s">
        <v>30</v>
      </c>
    </row>
    <row r="52" spans="1:4" x14ac:dyDescent="0.25">
      <c r="A52" s="2"/>
    </row>
    <row r="53" spans="1:4" x14ac:dyDescent="0.25">
      <c r="A53" t="s">
        <v>12</v>
      </c>
      <c r="B53" t="s">
        <v>13</v>
      </c>
      <c r="C53" t="s">
        <v>27</v>
      </c>
      <c r="D53" t="s">
        <v>28</v>
      </c>
    </row>
    <row r="54" spans="1:4" x14ac:dyDescent="0.25">
      <c r="A54" s="3">
        <v>37987</v>
      </c>
      <c r="B54" s="2">
        <f>A49</f>
        <v>3000</v>
      </c>
      <c r="C54" s="27">
        <v>1</v>
      </c>
      <c r="D54" s="2">
        <f>B54*C54</f>
        <v>3000</v>
      </c>
    </row>
    <row r="55" spans="1:4" x14ac:dyDescent="0.25">
      <c r="A55" s="3">
        <v>38352</v>
      </c>
      <c r="B55" s="2">
        <f>A14*A48</f>
        <v>6000</v>
      </c>
      <c r="C55" s="27">
        <f>1/(1+$B$33)^((A55-$A$54)/365)</f>
        <v>0.94167483348259262</v>
      </c>
      <c r="D55" s="2">
        <f>B55*C55</f>
        <v>5650.0490008955558</v>
      </c>
    </row>
    <row r="56" spans="1:4" x14ac:dyDescent="0.25">
      <c r="A56" s="3">
        <v>38717</v>
      </c>
      <c r="B56" s="2">
        <f>B55</f>
        <v>6000</v>
      </c>
      <c r="C56" s="27">
        <f>1/(1+$B$33)^((A56-$A$54)/365)</f>
        <v>0.88675149201446868</v>
      </c>
      <c r="D56" s="2">
        <f>B56*C56</f>
        <v>5320.5089520868123</v>
      </c>
    </row>
    <row r="57" spans="1:4" x14ac:dyDescent="0.25">
      <c r="A57" s="3">
        <v>39082</v>
      </c>
      <c r="B57" s="2">
        <f>B56</f>
        <v>6000</v>
      </c>
      <c r="C57" s="27">
        <f>1/(1+$B$33)^((A57-$A$54)/365)</f>
        <v>0.83503156358316544</v>
      </c>
      <c r="D57" s="2">
        <f>B57*C57</f>
        <v>5010.1893814989926</v>
      </c>
    </row>
    <row r="58" spans="1:4" x14ac:dyDescent="0.25">
      <c r="A58" s="3">
        <v>39447</v>
      </c>
      <c r="B58" s="2">
        <f>B57+A14</f>
        <v>106000</v>
      </c>
      <c r="C58" s="27">
        <f>1/(1+$B$33)^((A58-$A$54)/365)</f>
        <v>0.78632820858988628</v>
      </c>
      <c r="D58" s="2">
        <f>B58*C58</f>
        <v>83350.790110527945</v>
      </c>
    </row>
    <row r="59" spans="1:4" x14ac:dyDescent="0.25">
      <c r="B59" s="2"/>
      <c r="C59" s="1" t="s">
        <v>29</v>
      </c>
      <c r="D59" s="28">
        <f>SUM(D54:D58)</f>
        <v>102331.53744500931</v>
      </c>
    </row>
    <row r="60" spans="1:4" x14ac:dyDescent="0.25">
      <c r="B60" s="2"/>
    </row>
    <row r="61" spans="1:4" ht="15.75" thickBot="1" x14ac:dyDescent="0.3">
      <c r="B61" s="2"/>
    </row>
    <row r="62" spans="1:4" x14ac:dyDescent="0.25">
      <c r="A62" s="11">
        <f>B41</f>
        <v>97801.178032001539</v>
      </c>
      <c r="B62" s="39" t="s">
        <v>32</v>
      </c>
      <c r="C62" s="39"/>
      <c r="D62" s="40"/>
    </row>
    <row r="63" spans="1:4" x14ac:dyDescent="0.25">
      <c r="A63" s="12">
        <f>D59</f>
        <v>102331.53744500931</v>
      </c>
      <c r="B63" s="31" t="s">
        <v>31</v>
      </c>
      <c r="C63" s="31"/>
      <c r="D63" s="32"/>
    </row>
    <row r="64" spans="1:4" ht="15.75" thickBot="1" x14ac:dyDescent="0.3">
      <c r="A64" s="29">
        <f>A63/A62-1</f>
        <v>4.6322135419732735E-2</v>
      </c>
      <c r="B64" s="33" t="s">
        <v>36</v>
      </c>
      <c r="C64" s="33"/>
      <c r="D64" s="34"/>
    </row>
    <row r="65" spans="1:8" x14ac:dyDescent="0.25">
      <c r="E65" s="2"/>
      <c r="F65" s="2"/>
      <c r="G65" s="2"/>
      <c r="H65" s="2"/>
    </row>
    <row r="67" spans="1:8" ht="16.5" thickBot="1" x14ac:dyDescent="0.3">
      <c r="A67" s="35" t="s">
        <v>35</v>
      </c>
      <c r="B67" s="36"/>
      <c r="C67" s="36"/>
      <c r="D67" s="36"/>
      <c r="E67" s="36"/>
      <c r="F67" s="36"/>
      <c r="G67" s="36"/>
    </row>
    <row r="68" spans="1:8" ht="30.75" thickBot="1" x14ac:dyDescent="0.3">
      <c r="A68" s="24" t="s">
        <v>21</v>
      </c>
      <c r="B68" s="22" t="s">
        <v>18</v>
      </c>
      <c r="C68" s="5" t="s">
        <v>34</v>
      </c>
      <c r="D68" s="4" t="s">
        <v>33</v>
      </c>
      <c r="E68" s="23" t="s">
        <v>19</v>
      </c>
      <c r="F68" s="23" t="s">
        <v>13</v>
      </c>
      <c r="G68" s="24" t="s">
        <v>20</v>
      </c>
    </row>
    <row r="69" spans="1:8" x14ac:dyDescent="0.25">
      <c r="A69">
        <v>2004</v>
      </c>
      <c r="B69" s="2">
        <f>B41</f>
        <v>97801.178032001539</v>
      </c>
      <c r="C69" s="2">
        <f>SUM(D55:D58)-B69</f>
        <v>1530.359413007769</v>
      </c>
      <c r="D69" s="2">
        <f>-D54</f>
        <v>-3000</v>
      </c>
      <c r="E69" s="2">
        <f>SUM(B69:D69)*((1+$B$82)^((A78-A77)/365)-1)</f>
        <v>6825.2002241848604</v>
      </c>
      <c r="F69" s="2">
        <f>-B78</f>
        <v>-6000</v>
      </c>
      <c r="G69" s="2">
        <f>SUM(B69:F69)</f>
        <v>97156.737669194175</v>
      </c>
    </row>
    <row r="70" spans="1:8" x14ac:dyDescent="0.25">
      <c r="A70">
        <v>2005</v>
      </c>
      <c r="B70" s="2">
        <f>G69</f>
        <v>97156.737669194175</v>
      </c>
      <c r="C70" s="2">
        <v>0</v>
      </c>
      <c r="D70" s="2">
        <v>0</v>
      </c>
      <c r="E70" s="2">
        <f>SUM(B70:D70)*((1+$B$82)^((A79-A78)/365)-1)</f>
        <v>6883.6666091765783</v>
      </c>
      <c r="F70" s="2">
        <f>-B79</f>
        <v>-6000</v>
      </c>
      <c r="G70" s="2">
        <f>SUM(B70:F70)</f>
        <v>98040.404278370755</v>
      </c>
    </row>
    <row r="71" spans="1:8" x14ac:dyDescent="0.25">
      <c r="A71">
        <v>2006</v>
      </c>
      <c r="B71" s="2">
        <f>G70</f>
        <v>98040.404278370755</v>
      </c>
      <c r="C71" s="2">
        <v>0</v>
      </c>
      <c r="D71" s="2">
        <v>0</v>
      </c>
      <c r="E71" s="2">
        <f>SUM(B71:D71)*((1+$B$82)^((A80-A79)/365)-1)</f>
        <v>6946.2754047903672</v>
      </c>
      <c r="F71" s="2">
        <f>-B80</f>
        <v>-6000</v>
      </c>
      <c r="G71" s="2">
        <f>SUM(B71:F71)</f>
        <v>98986.679683161128</v>
      </c>
    </row>
    <row r="72" spans="1:8" x14ac:dyDescent="0.25">
      <c r="A72">
        <v>2007</v>
      </c>
      <c r="B72" s="2">
        <f>G71</f>
        <v>98986.679683161128</v>
      </c>
      <c r="C72" s="2">
        <v>0</v>
      </c>
      <c r="D72" s="2">
        <v>0</v>
      </c>
      <c r="E72" s="2">
        <f>SUM(B72:D72)*((1+$B$82)^((A81-A80)/365)-1)</f>
        <v>7013.3201055832178</v>
      </c>
      <c r="F72" s="2">
        <f>-B81</f>
        <v>-106000</v>
      </c>
      <c r="G72" s="2">
        <f>SUM(B72:F72)</f>
        <v>-2.1125565399415791E-4</v>
      </c>
    </row>
    <row r="73" spans="1:8" x14ac:dyDescent="0.25">
      <c r="F73" s="6"/>
    </row>
    <row r="74" spans="1:8" x14ac:dyDescent="0.25">
      <c r="A74" s="1" t="s">
        <v>37</v>
      </c>
    </row>
    <row r="75" spans="1:8" x14ac:dyDescent="0.25">
      <c r="A75" s="1"/>
    </row>
    <row r="76" spans="1:8" x14ac:dyDescent="0.25">
      <c r="A76" t="s">
        <v>12</v>
      </c>
      <c r="B76" t="s">
        <v>38</v>
      </c>
    </row>
    <row r="77" spans="1:8" x14ac:dyDescent="0.25">
      <c r="A77" s="3">
        <v>37987</v>
      </c>
      <c r="B77" s="2">
        <f>-SUM(B69:D69)</f>
        <v>-96331.537445009308</v>
      </c>
    </row>
    <row r="78" spans="1:8" x14ac:dyDescent="0.25">
      <c r="A78" s="3">
        <v>38352</v>
      </c>
      <c r="B78" s="2">
        <f>B55</f>
        <v>6000</v>
      </c>
    </row>
    <row r="79" spans="1:8" x14ac:dyDescent="0.25">
      <c r="A79" s="3">
        <v>38717</v>
      </c>
      <c r="B79" s="2">
        <f>B56</f>
        <v>6000</v>
      </c>
    </row>
    <row r="80" spans="1:8" x14ac:dyDescent="0.25">
      <c r="A80" s="3">
        <v>39082</v>
      </c>
      <c r="B80" s="2">
        <f>B57</f>
        <v>6000</v>
      </c>
    </row>
    <row r="81" spans="1:3" x14ac:dyDescent="0.25">
      <c r="A81" s="3">
        <v>39447</v>
      </c>
      <c r="B81" s="2">
        <f>B58</f>
        <v>106000</v>
      </c>
    </row>
    <row r="82" spans="1:3" x14ac:dyDescent="0.25">
      <c r="A82" s="16" t="s">
        <v>0</v>
      </c>
      <c r="B82" s="30">
        <f>XIRR(B77:B81,A77:A81)</f>
        <v>7.0851150155067461E-2</v>
      </c>
    </row>
    <row r="84" spans="1:3" ht="16.5" thickBot="1" x14ac:dyDescent="0.3">
      <c r="A84" s="52" t="s">
        <v>40</v>
      </c>
      <c r="B84" s="53"/>
      <c r="C84" s="53"/>
    </row>
    <row r="85" spans="1:3" ht="15.75" thickBot="1" x14ac:dyDescent="0.3">
      <c r="A85" s="62">
        <f>A14-A15-SUM(B27:B29)-SUM(B54:B58)</f>
        <v>-47000</v>
      </c>
      <c r="B85" s="54" t="s">
        <v>43</v>
      </c>
      <c r="C85" s="55"/>
    </row>
    <row r="86" spans="1:3" x14ac:dyDescent="0.25">
      <c r="A86" s="11">
        <f>-SUM(C38:C40,E69:E72)</f>
        <v>-45469.640375736555</v>
      </c>
      <c r="B86" s="56" t="s">
        <v>44</v>
      </c>
      <c r="C86" s="57"/>
    </row>
    <row r="87" spans="1:3" x14ac:dyDescent="0.25">
      <c r="A87" s="12">
        <f>-C69</f>
        <v>-1530.359413007769</v>
      </c>
      <c r="B87" s="58" t="s">
        <v>41</v>
      </c>
      <c r="C87" s="59"/>
    </row>
    <row r="88" spans="1:3" ht="15.75" thickBot="1" x14ac:dyDescent="0.3">
      <c r="A88" s="63">
        <f>A86+A87</f>
        <v>-46999.999788744324</v>
      </c>
      <c r="B88" s="60" t="s">
        <v>42</v>
      </c>
      <c r="C88" s="61"/>
    </row>
    <row r="89" spans="1:3" x14ac:dyDescent="0.25">
      <c r="A89" s="64">
        <f>A85-A88</f>
        <v>-2.1125567582203075E-4</v>
      </c>
    </row>
  </sheetData>
  <mergeCells count="33">
    <mergeCell ref="B85:C85"/>
    <mergeCell ref="B86:C86"/>
    <mergeCell ref="B87:C87"/>
    <mergeCell ref="B88:C88"/>
    <mergeCell ref="A1:H1"/>
    <mergeCell ref="A7:H7"/>
    <mergeCell ref="B14:C14"/>
    <mergeCell ref="B15:C15"/>
    <mergeCell ref="A84:C84"/>
    <mergeCell ref="B16:C16"/>
    <mergeCell ref="B17:C17"/>
    <mergeCell ref="B18:C18"/>
    <mergeCell ref="A13:C13"/>
    <mergeCell ref="C25:D25"/>
    <mergeCell ref="A21:H21"/>
    <mergeCell ref="C31:D31"/>
    <mergeCell ref="C32:D32"/>
    <mergeCell ref="C33:D33"/>
    <mergeCell ref="A24:D24"/>
    <mergeCell ref="A36:E36"/>
    <mergeCell ref="C26:D26"/>
    <mergeCell ref="C27:D27"/>
    <mergeCell ref="C28:D28"/>
    <mergeCell ref="C29:D29"/>
    <mergeCell ref="C30:D30"/>
    <mergeCell ref="B63:D63"/>
    <mergeCell ref="B64:D64"/>
    <mergeCell ref="A67:G67"/>
    <mergeCell ref="A45:H45"/>
    <mergeCell ref="B48:C48"/>
    <mergeCell ref="B49:C49"/>
    <mergeCell ref="A47:C47"/>
    <mergeCell ref="B62:D62"/>
  </mergeCells>
  <hyperlinks>
    <hyperlink ref="A3" r:id="rId1" xr:uid="{4D056F94-8D6A-4B6D-8214-91524F6CAE57}"/>
    <hyperlink ref="A7:H7" r:id="rId2" location="ifrs_9_example_financial_liability_modification_that_does_not_result_in_derecognition_01" display="Modification of a financial liability that does not result in a derecognition" xr:uid="{C2D69DBA-4B35-489A-AA81-F42CC42B4273}"/>
  </hyperlinks>
  <pageMargins left="0.7" right="0.7" top="0.75" bottom="0.75" header="0.3" footer="0.3"/>
  <pageSetup orientation="portrait" r:id="rId3"/>
  <legacyDrawing r:id="rId4"/>
  <tableParts count="4"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IFRS 9 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IFRS 9 example: modification of a financial liability that does not result in a derecognition</dc:title>
  <dc:creator>MM</dc:creator>
  <cp:lastModifiedBy>Marek Muc</cp:lastModifiedBy>
  <dcterms:created xsi:type="dcterms:W3CDTF">2018-10-12T15:33:27Z</dcterms:created>
  <dcterms:modified xsi:type="dcterms:W3CDTF">2024-02-06T18:16:12Z</dcterms:modified>
</cp:coreProperties>
</file>